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xl/tables/table2.xml" ContentType="application/vnd.openxmlformats-officedocument.spreadsheetml.table+xml"/>
  <Override PartName="/xl/comments3.xml" ContentType="application/vnd.openxmlformats-officedocument.spreadsheetml.comments+xml"/>
  <Override PartName="/xl/tables/table3.xml" ContentType="application/vnd.openxmlformats-officedocument.spreadsheetml.table+xml"/>
  <Override PartName="/xl/comments4.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5.xml" ContentType="application/vnd.openxmlformats-officedocument.spreadsheetml.comments+xml"/>
  <Override PartName="/xl/tables/table9.xml" ContentType="application/vnd.openxmlformats-officedocument.spreadsheetml.table+xml"/>
  <Override PartName="/xl/comments6.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suleymanduman\Desktop\"/>
    </mc:Choice>
  </mc:AlternateContent>
  <bookViews>
    <workbookView xWindow="0" yWindow="0" windowWidth="28800" windowHeight="12450" tabRatio="906"/>
  </bookViews>
  <sheets>
    <sheet name="BAŞVURU BİLGİ FORMU" sheetId="4" r:id="rId1"/>
    <sheet name="1_Makale" sheetId="5" r:id="rId2"/>
    <sheet name="2_Bildiri" sheetId="8" r:id="rId3"/>
    <sheet name="3_Kitap" sheetId="14" r:id="rId4"/>
    <sheet name="4_AR_PRO" sheetId="12" r:id="rId5"/>
    <sheet name="5_EGT_UYG_PRO" sheetId="13" r:id="rId6"/>
    <sheet name="6_PATENT" sheetId="15" r:id="rId7"/>
    <sheet name="7_ATIF" sheetId="17" r:id="rId8"/>
    <sheet name="8_YAR_ve_OD" sheetId="10" r:id="rId9"/>
    <sheet name="9_EDT_HAK" sheetId="16" r:id="rId10"/>
    <sheet name="10_Uye_Etk" sheetId="11" r:id="rId11"/>
    <sheet name="11_EGt_Etk" sheetId="9" r:id="rId12"/>
    <sheet name="12_İdari" sheetId="20" r:id="rId13"/>
    <sheet name="13_Juri" sheetId="19" r:id="rId14"/>
    <sheet name="14_Gor_etk" sheetId="18" r:id="rId15"/>
    <sheet name="15_SK_Etk" sheetId="22" r:id="rId16"/>
    <sheet name="16_Spr_Etk" sheetId="23" r:id="rId17"/>
    <sheet name="Sabit Bilgiler" sheetId="6" r:id="rId18"/>
  </sheets>
  <definedNames>
    <definedName name="_15.3_Eğitim_öğretim_danışmanlığı__yıl_için">'BAŞVURU BİLGİ FORMU'!$A$173:$B$175</definedName>
    <definedName name="_xlnm._FilterDatabase" localSheetId="1" hidden="1">'1_Makale'!$A$2:$I$7</definedName>
    <definedName name="_xlnm._FilterDatabase" localSheetId="10" hidden="1">'10_Uye_Etk'!$A$1:$G$3</definedName>
    <definedName name="_xlnm._FilterDatabase" localSheetId="11" hidden="1">'11_EGt_Etk'!$A$1:$G$4</definedName>
    <definedName name="_xlnm._FilterDatabase" localSheetId="12" hidden="1">'12_İdari'!$A$1:$H$4</definedName>
    <definedName name="_xlnm._FilterDatabase" localSheetId="13" hidden="1">'13_Juri'!$A$1:$G$3</definedName>
    <definedName name="_xlnm._FilterDatabase" localSheetId="14" hidden="1">'14_Gor_etk'!$A$1:$G$4</definedName>
    <definedName name="_xlnm._FilterDatabase" localSheetId="15" hidden="1">'15_SK_Etk'!$A$1:$H$3</definedName>
    <definedName name="_xlnm._FilterDatabase" localSheetId="16" hidden="1">'16_Spr_Etk'!$A$1:$I$3</definedName>
    <definedName name="_xlnm._FilterDatabase" localSheetId="2" hidden="1">'2_Bildiri'!$A$1:$H$3</definedName>
    <definedName name="_xlnm._FilterDatabase" localSheetId="3" hidden="1">'3_Kitap'!$A$1:$I$4</definedName>
    <definedName name="_xlnm._FilterDatabase" localSheetId="4" hidden="1">'4_AR_PRO'!$A$1:$J$3</definedName>
    <definedName name="_xlnm._FilterDatabase" localSheetId="5" hidden="1">'5_EGT_UYG_PRO'!$A$1:$H$3</definedName>
    <definedName name="_xlnm._FilterDatabase" localSheetId="6" hidden="1">'6_PATENT'!$A$1:$G$2</definedName>
    <definedName name="_xlnm._FilterDatabase" localSheetId="7" hidden="1">'7_ATIF'!$A$1:$I$3</definedName>
    <definedName name="_xlnm._FilterDatabase" localSheetId="8" hidden="1">'8_YAR_ve_OD'!$A$1:$I$3</definedName>
    <definedName name="_xlnm._FilterDatabase" localSheetId="9" hidden="1">'9_EDT_HAK'!$A$1:$I$4</definedName>
    <definedName name="_xlnm._FilterDatabase" localSheetId="0" hidden="1">'BAŞVURU BİLGİ FORMU'!$A$177:$B$188</definedName>
    <definedName name="_xlnm._FilterDatabase" localSheetId="17" hidden="1">'Sabit Bilgiler'!$K$2:$K$3</definedName>
    <definedName name="Ar_O">'BAŞVURU BİLGİ FORMU'!$A$57:$A$62</definedName>
    <definedName name="AR_Pro">'Sabit Bilgiler'!$K$2:$K$3</definedName>
    <definedName name="Atama">'Sabit Bilgiler'!$F$2:$I$5</definedName>
    <definedName name="Atif">'BAŞVURU BİLGİ FORMU'!$A$74:$A$80</definedName>
    <definedName name="AY">'Sabit Bilgiler'!$B$2:$B$13</definedName>
    <definedName name="Bildiri">'BAŞVURU BİLGİ FORMU'!$A$33:$A$41</definedName>
    <definedName name="BilimDali">Tablo4[Bilim Dalı]</definedName>
    <definedName name="Ed_Hak">'BAŞVURU BİLGİ FORMU'!$A$94:$A$105</definedName>
    <definedName name="Eg_Et">'BAŞVURU BİLGİ FORMU'!$A$132:$A$144</definedName>
    <definedName name="Eg_Uy">'BAŞVURU BİLGİ FORMU'!$A$64:$A$67</definedName>
    <definedName name="Gor_Et">'BAŞVURU BİLGİ FORMU'!$A$162:$A$171</definedName>
    <definedName name="Id_Go">'BAŞVURU BİLGİ FORMU'!$A$146:$A$153</definedName>
    <definedName name="Juri">'BAŞVURU BİLGİ FORMU'!$A$155:$A$160</definedName>
    <definedName name="ktp">'BAŞVURU BİLGİ FORMU'!$A$43:$A$55</definedName>
    <definedName name="Makale">'BAŞVURU BİLGİ FORMU'!$A$21:$A$31</definedName>
    <definedName name="Patent">'BAŞVURU BİLGİ FORMU'!$A$69:$A$72</definedName>
    <definedName name="Proje">'Sabit Bilgiler'!$M$2:$M$5</definedName>
    <definedName name="Sira">'Sabit Bilgiler'!$O$3:$O$7</definedName>
    <definedName name="SKT">'BAŞVURU BİLGİ FORMU'!$A$173:$A$175</definedName>
    <definedName name="Spor">'BAŞVURU BİLGİ FORMU'!$A$177:$A$188</definedName>
    <definedName name="UNVAN">'Sabit Bilgiler'!$F$2:$F$5</definedName>
    <definedName name="Uy_Bil_Et">'BAŞVURU BİLGİ FORMU'!$A$107:$A$130</definedName>
    <definedName name="Y_O">'BAŞVURU BİLGİ FORMU'!$A$82:$A$92</definedName>
    <definedName name="Yarisma">'BAŞVURU BİLGİ FORMU'!$A$82:$A$92</definedName>
    <definedName name="Yazar_Sayi">'Sabit Bilgiler'!$P$2:$R$2</definedName>
    <definedName name="_xlnm.Print_Area" localSheetId="0">'BAŞVURU BİLGİ FORMU'!$A$1:$F$200</definedName>
    <definedName name="_xlnm.Print_Titles" localSheetId="0">'BAŞVURU BİLGİ FORMU'!$19:$19</definedName>
    <definedName name="YIL">'Sabit Bilgiler'!$D$2:$D$31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3" i="11" l="1"/>
  <c r="F3" i="11"/>
  <c r="G3" i="10"/>
  <c r="H3" i="10"/>
  <c r="G3" i="17"/>
  <c r="H3" i="17"/>
  <c r="F3" i="13"/>
  <c r="G3" i="13"/>
  <c r="G4" i="14"/>
  <c r="H4" i="14"/>
  <c r="G3" i="14"/>
  <c r="H3" i="14"/>
  <c r="F3" i="8"/>
  <c r="G3" i="8"/>
  <c r="H7" i="5"/>
  <c r="J7" i="5"/>
  <c r="K7" i="5" s="1"/>
  <c r="G3" i="12"/>
  <c r="H3" i="12" s="1"/>
  <c r="I3" i="12"/>
  <c r="F143" i="4" l="1"/>
  <c r="E143" i="4"/>
  <c r="D143" i="4"/>
  <c r="F54" i="4"/>
  <c r="E54" i="4"/>
  <c r="D54" i="4"/>
  <c r="C18" i="4"/>
  <c r="D11" i="4" s="1"/>
  <c r="I18" i="4"/>
  <c r="F9" i="4"/>
  <c r="J3" i="12" s="1"/>
  <c r="D80" i="4"/>
  <c r="D77" i="4"/>
  <c r="D78" i="4"/>
  <c r="D79" i="4"/>
  <c r="D75" i="4"/>
  <c r="D76" i="4"/>
  <c r="D74" i="4"/>
  <c r="E61" i="4"/>
  <c r="F62" i="4"/>
  <c r="F59" i="4"/>
  <c r="F60" i="4"/>
  <c r="D59" i="4"/>
  <c r="E2" i="18"/>
  <c r="E162" i="4" s="1"/>
  <c r="E3" i="18"/>
  <c r="E163" i="4" s="1"/>
  <c r="E4" i="18"/>
  <c r="E165" i="4" s="1"/>
  <c r="E2" i="19"/>
  <c r="E158" i="4" s="1"/>
  <c r="E3" i="19"/>
  <c r="E156" i="4" s="1"/>
  <c r="E2" i="9"/>
  <c r="E132" i="4" s="1"/>
  <c r="E3" i="9"/>
  <c r="E134" i="4" s="1"/>
  <c r="E4" i="9"/>
  <c r="E138" i="4" s="1"/>
  <c r="G2" i="16"/>
  <c r="G3" i="16"/>
  <c r="E96" i="4" s="1"/>
  <c r="G4" i="16"/>
  <c r="E100" i="4" s="1"/>
  <c r="E71" i="4"/>
  <c r="E2" i="15"/>
  <c r="E69" i="4" s="1"/>
  <c r="G2" i="12"/>
  <c r="E57" i="4" s="1"/>
  <c r="E45" i="4"/>
  <c r="E44" i="4"/>
  <c r="G2" i="14"/>
  <c r="E43" i="4" s="1"/>
  <c r="E35" i="4"/>
  <c r="F2" i="8"/>
  <c r="E37" i="4"/>
  <c r="E38" i="4"/>
  <c r="E34" i="4"/>
  <c r="J3" i="5"/>
  <c r="K3" i="5" s="1"/>
  <c r="E27" i="4" s="1"/>
  <c r="J4" i="5"/>
  <c r="K4" i="5" s="1"/>
  <c r="J5" i="5"/>
  <c r="K5" i="5" s="1"/>
  <c r="J6" i="5"/>
  <c r="K6" i="5" s="1"/>
  <c r="E28" i="4" s="1"/>
  <c r="E22" i="4"/>
  <c r="E23" i="4"/>
  <c r="E24" i="4"/>
  <c r="E25" i="4"/>
  <c r="E36" i="4"/>
  <c r="E39" i="4"/>
  <c r="E40" i="4"/>
  <c r="E41" i="4"/>
  <c r="E46" i="4"/>
  <c r="E47" i="4"/>
  <c r="E48" i="4"/>
  <c r="E49" i="4"/>
  <c r="E50" i="4"/>
  <c r="E51" i="4"/>
  <c r="E52" i="4"/>
  <c r="E53" i="4"/>
  <c r="E55" i="4"/>
  <c r="E62" i="4"/>
  <c r="E67" i="4"/>
  <c r="E72" i="4"/>
  <c r="E78" i="4"/>
  <c r="E79" i="4"/>
  <c r="E80" i="4"/>
  <c r="E84" i="4"/>
  <c r="E86" i="4"/>
  <c r="E87" i="4"/>
  <c r="E90" i="4"/>
  <c r="E91" i="4"/>
  <c r="E92" i="4"/>
  <c r="E95" i="4"/>
  <c r="E97" i="4"/>
  <c r="E98" i="4"/>
  <c r="E99" i="4"/>
  <c r="E101" i="4"/>
  <c r="E102" i="4"/>
  <c r="E103" i="4"/>
  <c r="E104" i="4"/>
  <c r="E105" i="4"/>
  <c r="E108" i="4"/>
  <c r="E110" i="4"/>
  <c r="E111" i="4"/>
  <c r="E112" i="4"/>
  <c r="E113" i="4"/>
  <c r="E114" i="4"/>
  <c r="E115" i="4"/>
  <c r="E116" i="4"/>
  <c r="E117" i="4"/>
  <c r="E118" i="4"/>
  <c r="E119" i="4"/>
  <c r="E120" i="4"/>
  <c r="E121" i="4"/>
  <c r="E122" i="4"/>
  <c r="E123" i="4"/>
  <c r="E124" i="4"/>
  <c r="E125" i="4"/>
  <c r="E127" i="4"/>
  <c r="E128" i="4"/>
  <c r="E129" i="4"/>
  <c r="E130" i="4"/>
  <c r="E133" i="4"/>
  <c r="E135" i="4"/>
  <c r="E136" i="4"/>
  <c r="E137" i="4"/>
  <c r="E139" i="4"/>
  <c r="E140" i="4"/>
  <c r="E141" i="4"/>
  <c r="E142" i="4"/>
  <c r="E144" i="4"/>
  <c r="E149" i="4"/>
  <c r="E152" i="4"/>
  <c r="E153" i="4"/>
  <c r="E155" i="4"/>
  <c r="E157" i="4"/>
  <c r="E159" i="4"/>
  <c r="E160" i="4"/>
  <c r="E164" i="4"/>
  <c r="E166" i="4"/>
  <c r="E167" i="4"/>
  <c r="E168" i="4"/>
  <c r="E169" i="4"/>
  <c r="E170" i="4"/>
  <c r="E171" i="4"/>
  <c r="E180" i="4"/>
  <c r="E181" i="4"/>
  <c r="E183" i="4"/>
  <c r="E184" i="4"/>
  <c r="E185" i="4"/>
  <c r="E186" i="4"/>
  <c r="E187" i="4"/>
  <c r="E188" i="4"/>
  <c r="E31" i="4"/>
  <c r="F8" i="4"/>
  <c r="D142" i="4"/>
  <c r="F142" i="4"/>
  <c r="F79" i="4"/>
  <c r="D21" i="4"/>
  <c r="W4" i="6"/>
  <c r="V4" i="6"/>
  <c r="U4" i="6"/>
  <c r="D14" i="4"/>
  <c r="D178" i="4"/>
  <c r="D179" i="4"/>
  <c r="D180" i="4"/>
  <c r="D181" i="4"/>
  <c r="D182" i="4"/>
  <c r="D183" i="4"/>
  <c r="D184" i="4"/>
  <c r="D185" i="4"/>
  <c r="D186" i="4"/>
  <c r="D187" i="4"/>
  <c r="D188" i="4"/>
  <c r="D163" i="4"/>
  <c r="D164" i="4"/>
  <c r="D165" i="4"/>
  <c r="D166" i="4"/>
  <c r="D167" i="4"/>
  <c r="D168" i="4"/>
  <c r="D169" i="4"/>
  <c r="D170" i="4"/>
  <c r="D171" i="4"/>
  <c r="D156" i="4"/>
  <c r="D157" i="4"/>
  <c r="D158" i="4"/>
  <c r="D159" i="4"/>
  <c r="D160" i="4"/>
  <c r="D147" i="4"/>
  <c r="D148" i="4"/>
  <c r="D149" i="4"/>
  <c r="D150" i="4"/>
  <c r="D151" i="4"/>
  <c r="D152" i="4"/>
  <c r="D153" i="4"/>
  <c r="D133" i="4"/>
  <c r="D134" i="4"/>
  <c r="D135" i="4"/>
  <c r="D136" i="4"/>
  <c r="D137" i="4"/>
  <c r="D138" i="4"/>
  <c r="D139" i="4"/>
  <c r="D140" i="4"/>
  <c r="D141" i="4"/>
  <c r="D144" i="4"/>
  <c r="D132" i="4"/>
  <c r="D113" i="4"/>
  <c r="D114" i="4"/>
  <c r="D115" i="4"/>
  <c r="D116" i="4"/>
  <c r="D117" i="4"/>
  <c r="D118" i="4"/>
  <c r="D119" i="4"/>
  <c r="D120" i="4"/>
  <c r="D121" i="4"/>
  <c r="D122" i="4"/>
  <c r="D123" i="4"/>
  <c r="D124" i="4"/>
  <c r="D125" i="4"/>
  <c r="D126" i="4"/>
  <c r="D127" i="4"/>
  <c r="D128" i="4"/>
  <c r="D129" i="4"/>
  <c r="D130" i="4"/>
  <c r="D70" i="4"/>
  <c r="D71" i="4"/>
  <c r="D72" i="4"/>
  <c r="D58" i="4"/>
  <c r="D60" i="4"/>
  <c r="D61" i="4"/>
  <c r="D62" i="4"/>
  <c r="D44" i="4"/>
  <c r="D45" i="4"/>
  <c r="D46" i="4"/>
  <c r="D47" i="4"/>
  <c r="D48" i="4"/>
  <c r="D49" i="4"/>
  <c r="D50" i="4"/>
  <c r="D51" i="4"/>
  <c r="D52" i="4"/>
  <c r="D53" i="4"/>
  <c r="D55" i="4"/>
  <c r="D34" i="4"/>
  <c r="D35" i="4"/>
  <c r="D36" i="4"/>
  <c r="D37" i="4"/>
  <c r="D38" i="4"/>
  <c r="D39" i="4"/>
  <c r="D40" i="4"/>
  <c r="D41" i="4"/>
  <c r="D24" i="4"/>
  <c r="D25" i="4"/>
  <c r="D26" i="4"/>
  <c r="D27" i="4"/>
  <c r="D28" i="4"/>
  <c r="D29" i="4"/>
  <c r="D30" i="4"/>
  <c r="D31" i="4"/>
  <c r="D22" i="4"/>
  <c r="D23" i="4"/>
  <c r="E59" i="4"/>
  <c r="E60" i="4"/>
  <c r="E29" i="4"/>
  <c r="G2" i="23"/>
  <c r="E177" i="4"/>
  <c r="G3" i="23"/>
  <c r="E178" i="4" s="1"/>
  <c r="E179" i="4"/>
  <c r="E182" i="4"/>
  <c r="F2" i="22"/>
  <c r="F3" i="22"/>
  <c r="E174" i="4" s="1"/>
  <c r="E175" i="4"/>
  <c r="F2" i="20"/>
  <c r="E146" i="4" s="1"/>
  <c r="F3" i="20"/>
  <c r="F4" i="20"/>
  <c r="E151" i="4" s="1"/>
  <c r="E2" i="11"/>
  <c r="E126" i="4" s="1"/>
  <c r="E107" i="4"/>
  <c r="E109" i="4"/>
  <c r="G2" i="10"/>
  <c r="E82" i="4" s="1"/>
  <c r="E88" i="4"/>
  <c r="E83" i="4"/>
  <c r="G2" i="17"/>
  <c r="E74" i="4" s="1"/>
  <c r="E75" i="4"/>
  <c r="F2" i="13"/>
  <c r="E65" i="4" s="1"/>
  <c r="E66" i="4"/>
  <c r="E64" i="4"/>
  <c r="H3" i="6"/>
  <c r="H3" i="16"/>
  <c r="H2" i="10"/>
  <c r="D101" i="4"/>
  <c r="H2" i="23"/>
  <c r="H3" i="23"/>
  <c r="G2" i="22"/>
  <c r="G3" i="22"/>
  <c r="F2" i="18"/>
  <c r="F3" i="18"/>
  <c r="F4" i="18"/>
  <c r="F2" i="19"/>
  <c r="F3" i="19"/>
  <c r="G2" i="20"/>
  <c r="G3" i="20"/>
  <c r="G4" i="20"/>
  <c r="F2" i="9"/>
  <c r="F3" i="9"/>
  <c r="F4" i="9"/>
  <c r="F2" i="11"/>
  <c r="H2" i="16"/>
  <c r="H4" i="16"/>
  <c r="H2" i="17"/>
  <c r="F2" i="15"/>
  <c r="G2" i="13"/>
  <c r="I2" i="12"/>
  <c r="H2" i="14"/>
  <c r="G2" i="8"/>
  <c r="H3" i="5"/>
  <c r="H4" i="5"/>
  <c r="H5" i="5"/>
  <c r="H6" i="5"/>
  <c r="F171" i="4"/>
  <c r="D33" i="4"/>
  <c r="D43" i="4"/>
  <c r="D57" i="4"/>
  <c r="D64" i="4"/>
  <c r="D65" i="4"/>
  <c r="D66" i="4"/>
  <c r="D67" i="4"/>
  <c r="D69" i="4"/>
  <c r="D82" i="4"/>
  <c r="D83" i="4"/>
  <c r="D84" i="4"/>
  <c r="D85" i="4"/>
  <c r="D86" i="4"/>
  <c r="D87" i="4"/>
  <c r="D88" i="4"/>
  <c r="D89" i="4"/>
  <c r="D90" i="4"/>
  <c r="D91" i="4"/>
  <c r="D92" i="4"/>
  <c r="D94" i="4"/>
  <c r="D96" i="4"/>
  <c r="D98" i="4"/>
  <c r="D100" i="4"/>
  <c r="D102" i="4"/>
  <c r="D104" i="4"/>
  <c r="D105" i="4"/>
  <c r="D107" i="4"/>
  <c r="D108" i="4"/>
  <c r="D109" i="4"/>
  <c r="D110" i="4"/>
  <c r="D111" i="4"/>
  <c r="D112" i="4"/>
  <c r="D146" i="4"/>
  <c r="D155" i="4"/>
  <c r="D162" i="4"/>
  <c r="D173" i="4"/>
  <c r="D174" i="4"/>
  <c r="D175" i="4"/>
  <c r="D177" i="4"/>
  <c r="F152" i="4"/>
  <c r="F144" i="4"/>
  <c r="F120" i="4"/>
  <c r="F90" i="4"/>
  <c r="F133" i="4"/>
  <c r="F112" i="4"/>
  <c r="F95" i="4"/>
  <c r="F141" i="4"/>
  <c r="F29" i="4"/>
  <c r="F41" i="4"/>
  <c r="F183" i="4"/>
  <c r="F102" i="4"/>
  <c r="F113" i="4"/>
  <c r="F122" i="4"/>
  <c r="F115" i="4"/>
  <c r="F187" i="4"/>
  <c r="F140" i="4"/>
  <c r="F130" i="4"/>
  <c r="F125" i="4"/>
  <c r="F105" i="4"/>
  <c r="F104" i="4"/>
  <c r="F116" i="4"/>
  <c r="F103" i="4"/>
  <c r="F97" i="4"/>
  <c r="F157" i="4"/>
  <c r="F185" i="4"/>
  <c r="F149" i="4"/>
  <c r="F121" i="4"/>
  <c r="F124" i="4"/>
  <c r="F135" i="4"/>
  <c r="F128" i="4"/>
  <c r="F186" i="4"/>
  <c r="F168" i="4"/>
  <c r="F139" i="4"/>
  <c r="F170" i="4"/>
  <c r="F101" i="4"/>
  <c r="F119" i="4"/>
  <c r="F127" i="4"/>
  <c r="F123" i="4"/>
  <c r="F28" i="4"/>
  <c r="F55" i="4"/>
  <c r="F129" i="4"/>
  <c r="F160" i="4"/>
  <c r="F164" i="4"/>
  <c r="F117" i="4"/>
  <c r="F136" i="4"/>
  <c r="F111" i="4"/>
  <c r="F118" i="4"/>
  <c r="F184" i="4"/>
  <c r="F78" i="4"/>
  <c r="F99" i="4"/>
  <c r="F114" i="4"/>
  <c r="F39" i="4"/>
  <c r="F153" i="4"/>
  <c r="F188" i="4"/>
  <c r="F180" i="4"/>
  <c r="F167" i="4"/>
  <c r="F84" i="4"/>
  <c r="F166" i="4"/>
  <c r="F91" i="4"/>
  <c r="F87" i="4"/>
  <c r="F47" i="4"/>
  <c r="F24" i="4"/>
  <c r="F181" i="4"/>
  <c r="F169" i="4"/>
  <c r="F137" i="4"/>
  <c r="F108" i="4"/>
  <c r="F92" i="4"/>
  <c r="F86" i="4"/>
  <c r="F72" i="4"/>
  <c r="F67" i="4"/>
  <c r="F48" i="4"/>
  <c r="F53" i="4"/>
  <c r="F50" i="4"/>
  <c r="F49" i="4"/>
  <c r="F52" i="4"/>
  <c r="F51" i="4"/>
  <c r="F36" i="4"/>
  <c r="F40" i="4"/>
  <c r="F25" i="4"/>
  <c r="F46" i="4"/>
  <c r="F23" i="4"/>
  <c r="F31" i="4"/>
  <c r="F159" i="4"/>
  <c r="F155" i="4"/>
  <c r="E77" i="4" l="1"/>
  <c r="I7" i="5"/>
  <c r="H3" i="8"/>
  <c r="F38" i="4" s="1"/>
  <c r="I3" i="14"/>
  <c r="I4" i="14"/>
  <c r="H3" i="13"/>
  <c r="I3" i="17"/>
  <c r="F80" i="4" s="1"/>
  <c r="I3" i="10"/>
  <c r="G3" i="11"/>
  <c r="F110" i="4" s="1"/>
  <c r="E150" i="4"/>
  <c r="E148" i="4"/>
  <c r="E147" i="4"/>
  <c r="E85" i="4"/>
  <c r="E89" i="4"/>
  <c r="E70" i="4"/>
  <c r="E68" i="4" s="1"/>
  <c r="H2" i="12"/>
  <c r="F57" i="4" s="1"/>
  <c r="E30" i="4"/>
  <c r="E131" i="4"/>
  <c r="E76" i="4"/>
  <c r="E73" i="4" s="1"/>
  <c r="G2" i="18"/>
  <c r="F162" i="4" s="1"/>
  <c r="E33" i="4"/>
  <c r="E32" i="4" s="1"/>
  <c r="E58" i="4"/>
  <c r="E56" i="4" s="1"/>
  <c r="E94" i="4"/>
  <c r="E93" i="4" s="1"/>
  <c r="I3" i="16"/>
  <c r="E154" i="4"/>
  <c r="E176" i="4"/>
  <c r="J2" i="12"/>
  <c r="E26" i="4"/>
  <c r="F70" i="4"/>
  <c r="H3" i="22"/>
  <c r="F174" i="4" s="1"/>
  <c r="E106" i="4"/>
  <c r="F172" i="4"/>
  <c r="E173" i="4"/>
  <c r="E172" i="4" s="1"/>
  <c r="E42" i="4"/>
  <c r="E21" i="4"/>
  <c r="E63" i="4"/>
  <c r="F58" i="4"/>
  <c r="E161" i="4"/>
  <c r="F76" i="4"/>
  <c r="H2" i="22"/>
  <c r="F109" i="4"/>
  <c r="G2" i="15"/>
  <c r="F69" i="4" s="1"/>
  <c r="F88" i="4"/>
  <c r="I2" i="23"/>
  <c r="F177" i="4" s="1"/>
  <c r="G3" i="18"/>
  <c r="F163" i="4" s="1"/>
  <c r="H2" i="8"/>
  <c r="G4" i="18"/>
  <c r="F165" i="4" s="1"/>
  <c r="I2" i="14"/>
  <c r="F43" i="4" s="1"/>
  <c r="F175" i="4"/>
  <c r="F75" i="4"/>
  <c r="H2" i="13"/>
  <c r="F65" i="4" s="1"/>
  <c r="F35" i="4"/>
  <c r="F44" i="4"/>
  <c r="G2" i="9"/>
  <c r="F132" i="4" s="1"/>
  <c r="F107" i="4"/>
  <c r="F66" i="4"/>
  <c r="F34" i="4"/>
  <c r="H4" i="20"/>
  <c r="F151" i="4" s="1"/>
  <c r="F179" i="4"/>
  <c r="F61" i="4"/>
  <c r="G2" i="19"/>
  <c r="F158" i="4" s="1"/>
  <c r="I2" i="17"/>
  <c r="H3" i="20"/>
  <c r="H2" i="20"/>
  <c r="I5" i="5"/>
  <c r="I2" i="10"/>
  <c r="F85" i="4" s="1"/>
  <c r="I2" i="16"/>
  <c r="F22" i="4"/>
  <c r="I3" i="23"/>
  <c r="F178" i="4" s="1"/>
  <c r="I3" i="5"/>
  <c r="F27" i="4" s="1"/>
  <c r="G2" i="11"/>
  <c r="F126" i="4" s="1"/>
  <c r="F71" i="4"/>
  <c r="I4" i="5"/>
  <c r="F83" i="4"/>
  <c r="F37" i="4"/>
  <c r="F45" i="4"/>
  <c r="I4" i="16"/>
  <c r="F100" i="4" s="1"/>
  <c r="I6" i="5"/>
  <c r="F30" i="4" s="1"/>
  <c r="F182" i="4"/>
  <c r="G4" i="9"/>
  <c r="F138" i="4" s="1"/>
  <c r="G3" i="19"/>
  <c r="F156" i="4" s="1"/>
  <c r="G3" i="9"/>
  <c r="F134" i="4" s="1"/>
  <c r="E145" i="4" l="1"/>
  <c r="F150" i="4"/>
  <c r="F148" i="4"/>
  <c r="F146" i="4"/>
  <c r="F147" i="4"/>
  <c r="F96" i="4"/>
  <c r="F98" i="4"/>
  <c r="E81" i="4"/>
  <c r="F82" i="4"/>
  <c r="F89" i="4"/>
  <c r="F74" i="4"/>
  <c r="F77" i="4"/>
  <c r="F56" i="4"/>
  <c r="F26" i="4"/>
  <c r="F154" i="4"/>
  <c r="E20" i="4"/>
  <c r="F161" i="4"/>
  <c r="F131" i="4"/>
  <c r="F64" i="4"/>
  <c r="F63" i="4" s="1"/>
  <c r="F68" i="4"/>
  <c r="F173" i="4"/>
  <c r="F94" i="4"/>
  <c r="F42" i="4"/>
  <c r="F176" i="4"/>
  <c r="F106" i="4"/>
  <c r="F21" i="4"/>
  <c r="F33" i="4"/>
  <c r="F32" i="4" s="1"/>
  <c r="F73" i="4" l="1"/>
  <c r="F5" i="4"/>
  <c r="C191" i="4" s="1"/>
  <c r="F145" i="4"/>
  <c r="F93" i="4"/>
  <c r="F81" i="4"/>
  <c r="F20" i="4"/>
  <c r="E6" i="4" s="1"/>
  <c r="C195" i="4" s="1"/>
  <c r="E5" i="4"/>
  <c r="F6" i="4" l="1"/>
  <c r="C192" i="4" s="1"/>
  <c r="E7" i="4"/>
  <c r="C194" i="4" s="1"/>
  <c r="F7" i="4" l="1"/>
</calcChain>
</file>

<file path=xl/comments1.xml><?xml version="1.0" encoding="utf-8"?>
<comments xmlns="http://schemas.openxmlformats.org/spreadsheetml/2006/main">
  <authors>
    <author>DELL DELL</author>
    <author>HP_</author>
  </authors>
  <commentList>
    <comment ref="B11" authorId="0" shapeId="0">
      <text>
        <r>
          <rPr>
            <sz val="9"/>
            <color indexed="81"/>
            <rFont val="Tahoma"/>
            <family val="2"/>
            <charset val="162"/>
          </rPr>
          <t>Doktor Öğretim Üyesi ilk atamada Yükseköğrenim Kurulu tarafından belirlenen merkezi dil sınavından en az ellibeş ‘55’ puan (yabancı dilli ilgili bölümler için en az seksenbeş ‘85’) puan almak şartı aranır.</t>
        </r>
      </text>
    </comment>
    <comment ref="A20" authorId="1" shapeId="0">
      <text>
        <r>
          <rPr>
            <sz val="14"/>
            <color indexed="81"/>
            <rFont val="Times New Roman"/>
            <family val="1"/>
            <charset val="162"/>
          </rPr>
          <t>1- En az DOI numarası bulunmalı</t>
        </r>
      </text>
    </comment>
    <comment ref="A56" authorId="1" shapeId="0">
      <text>
        <r>
          <rPr>
            <sz val="11"/>
            <color indexed="81"/>
            <rFont val="Times New Roman"/>
            <family val="1"/>
            <charset val="162"/>
          </rPr>
          <t>1- Üyeler, yardımcılar puanlamanın ½’sini ve danışmanlar puanların 1/3’ünü alırlar. 
2- Tamamlanmamış projelerde puanlamalar ¼ oranında hesaplanır</t>
        </r>
      </text>
    </comment>
    <comment ref="A58" authorId="1" shapeId="0">
      <text>
        <r>
          <rPr>
            <sz val="11"/>
            <color indexed="81"/>
            <rFont val="Times New Roman"/>
            <family val="1"/>
            <charset val="162"/>
          </rPr>
          <t>AR-GE niteliğinde olmayan; hızlı destek, TÜBİTAK 2237, TÜBİTAK 1002 ve vb. gibi projelerden de bu puanın 1/2’si alınır. Danışman olunan projelerden ilgili puanın 1/5’i alınarak hesaplanır.</t>
        </r>
      </text>
    </comment>
    <comment ref="A63" authorId="1" shapeId="0">
      <text>
        <r>
          <rPr>
            <sz val="11"/>
            <color indexed="81"/>
            <rFont val="Times New Roman"/>
            <family val="1"/>
            <charset val="162"/>
          </rPr>
          <t>1- Üyelikler için puanların yarısı alınır.</t>
        </r>
      </text>
    </comment>
    <comment ref="A73" authorId="1" shapeId="0">
      <text>
        <r>
          <rPr>
            <sz val="11"/>
            <color indexed="81"/>
            <rFont val="Times New Roman"/>
            <family val="1"/>
            <charset val="162"/>
          </rPr>
          <t>1- Yazarın kendi yayınlarına yaptığı atıflar hariç.</t>
        </r>
      </text>
    </comment>
    <comment ref="A93" authorId="1" shapeId="0">
      <text>
        <r>
          <rPr>
            <sz val="11"/>
            <color indexed="81"/>
            <rFont val="Times New Roman"/>
            <family val="1"/>
            <charset val="162"/>
          </rPr>
          <t>1- Editörlük 1 yılda 1 kez kullanılabilir
2- Yardımcılıklar için puanın yarısı alınır.</t>
        </r>
      </text>
    </comment>
    <comment ref="A145" authorId="1" shapeId="0">
      <text>
        <r>
          <rPr>
            <sz val="11"/>
            <color indexed="81"/>
            <rFont val="Times New Roman"/>
            <family val="1"/>
            <charset val="162"/>
          </rPr>
          <t>1- Sürekli görevlerin puanı 12 ay içindir. 
2- Adayın puanı [(Çalışılan ay/12)xPuan] formülü ile aylık olarak hesaplanır.  
3- Görevlerden birden fazlası varsa sadece puanı en yüksek olanı yazılır.</t>
        </r>
      </text>
    </comment>
    <comment ref="A161" authorId="1" shapeId="0">
      <text>
        <r>
          <rPr>
            <sz val="11"/>
            <color indexed="81"/>
            <rFont val="Times New Roman"/>
            <family val="1"/>
            <charset val="162"/>
          </rPr>
          <t xml:space="preserve">1- Sadece İletişim Fakültesi ve Yüksekokulların Sanat, Tasarım ile ilgili bölümler için geçerlidir. </t>
        </r>
      </text>
    </comment>
    <comment ref="A165" authorId="1" shapeId="0">
      <text>
        <r>
          <rPr>
            <b/>
            <sz val="11"/>
            <color indexed="81"/>
            <rFont val="Times New Roman"/>
            <family val="1"/>
            <charset val="162"/>
          </rPr>
          <t>Yapımcı, yönetmen yardımcılığı, görsel yönetmenlik, kurgulama ve senaryo-metin yazarlığı yapmış olmak ve filmin sinemalarda ya da televizyonlarda gösterilmiş olması ya da yarışmalara kabul edilmesi şartı aranır</t>
        </r>
      </text>
    </comment>
    <comment ref="A176" authorId="1" shapeId="0">
      <text>
        <r>
          <rPr>
            <sz val="11"/>
            <color indexed="81"/>
            <rFont val="Times New Roman"/>
            <family val="1"/>
            <charset val="162"/>
          </rPr>
          <t>1- Her branşta bir defaya mahsus</t>
        </r>
      </text>
    </comment>
    <comment ref="A184" authorId="1" shapeId="0">
      <text>
        <r>
          <rPr>
            <sz val="11"/>
            <color indexed="81"/>
            <rFont val="Times New Roman"/>
            <family val="1"/>
            <charset val="162"/>
          </rPr>
          <t>Uluslararası yarışma/müsabakalarda olimpiyatlar, paralimpik oyunlar, dünya şampiyonaları, üniversite oyunları, Balkan Şampiyonaları ve Akdeniz Oyunları spor organizasyonlarının yönetim kademesinde organizatör, koordinatör, direktör, komite/komisyon başkanı olarak görev yapmak</t>
        </r>
      </text>
    </comment>
    <comment ref="A185" authorId="1" shapeId="0">
      <text>
        <r>
          <rPr>
            <sz val="11"/>
            <color indexed="81"/>
            <rFont val="Times New Roman"/>
            <family val="1"/>
            <charset val="162"/>
          </rPr>
          <t>Yurtiçi yarışma/müsabakalarda organizatör, yarışma müdürü, federasyon temsilciliği, teknik delege vb. olarak görev almak ya da Uluslararası veya Yurt içi Spor Federasyonlarında başkan, asbaşkan, yönetim kurulu üyesi, CTI-teknik kurul üyesi, delege, kurul başkanı, kurul üyesi, temsilci olmak</t>
        </r>
      </text>
    </comment>
    <comment ref="A188" authorId="1" shapeId="0">
      <text>
        <r>
          <rPr>
            <sz val="11"/>
            <color indexed="81"/>
            <rFont val="Times New Roman"/>
            <family val="1"/>
            <charset val="162"/>
          </rPr>
          <t>Olimpiyatlar, paralimpik oyunlar, dünya şampiyonaları, üniversite oyunları, Balkan Şampiyonaları, Akdeniz Oyunları’nda ve bunların dışındaki uluslararası spor federasyonlarının organizasyonlarında ödül almak ya da yurtiçi spor yarışma/müsabakalarında ödül almak</t>
        </r>
      </text>
    </comment>
  </commentList>
</comments>
</file>

<file path=xl/comments2.xml><?xml version="1.0" encoding="utf-8"?>
<comments xmlns="http://schemas.openxmlformats.org/spreadsheetml/2006/main">
  <authors>
    <author>DELL DELL</author>
  </authors>
  <commentList>
    <comment ref="B2" authorId="0" shapeId="0">
      <text>
        <r>
          <rPr>
            <sz val="9"/>
            <color indexed="81"/>
            <rFont val="Tahoma"/>
            <charset val="1"/>
          </rPr>
          <t xml:space="preserve">Girilen Bilgiler Kısa Bildiri, Teknik Not, Editöre Mektup ile araştırma konu ve sonuçlarının ön duurusu niteliğindeki yayınlar ise bu alana EVET giriniz.
</t>
        </r>
      </text>
    </comment>
  </commentList>
</comments>
</file>

<file path=xl/comments3.xml><?xml version="1.0" encoding="utf-8"?>
<comments xmlns="http://schemas.openxmlformats.org/spreadsheetml/2006/main">
  <authors>
    <author>DELL DELL</author>
  </authors>
  <commentList>
    <comment ref="F1" authorId="0" shapeId="0">
      <text>
        <r>
          <rPr>
            <b/>
            <sz val="9"/>
            <color indexed="81"/>
            <rFont val="Tahoma"/>
            <charset val="1"/>
          </rPr>
          <t>Toplam Puanlar yazarlar arasında eşit bölünür</t>
        </r>
      </text>
    </comment>
  </commentList>
</comments>
</file>

<file path=xl/comments4.xml><?xml version="1.0" encoding="utf-8"?>
<comments xmlns="http://schemas.openxmlformats.org/spreadsheetml/2006/main">
  <authors>
    <author>DELL DELL</author>
  </authors>
  <commentList>
    <comment ref="F1" authorId="0" shapeId="0">
      <text>
        <r>
          <rPr>
            <b/>
            <sz val="9"/>
            <color indexed="81"/>
            <rFont val="Tahoma"/>
            <family val="2"/>
            <charset val="162"/>
          </rPr>
          <t>En az 20 sayfa olmalıdır.</t>
        </r>
      </text>
    </comment>
  </commentList>
</comments>
</file>

<file path=xl/comments5.xml><?xml version="1.0" encoding="utf-8"?>
<comments xmlns="http://schemas.openxmlformats.org/spreadsheetml/2006/main">
  <authors>
    <author>HP_</author>
  </authors>
  <commentList>
    <comment ref="E1" authorId="0" shapeId="0">
      <text>
        <r>
          <rPr>
            <b/>
            <sz val="9"/>
            <color indexed="81"/>
            <rFont val="Tahoma"/>
            <family val="2"/>
            <charset val="162"/>
          </rPr>
          <t>8.1 ve 8.7. maddeleri için kullanılması gereken sütun, diğer maddelerde boş girilmesi gerekir.</t>
        </r>
      </text>
    </comment>
  </commentList>
</comments>
</file>

<file path=xl/comments6.xml><?xml version="1.0" encoding="utf-8"?>
<comments xmlns="http://schemas.openxmlformats.org/spreadsheetml/2006/main">
  <authors>
    <author>DELL DELL</author>
  </authors>
  <commentList>
    <comment ref="F1" authorId="0" shapeId="0">
      <text>
        <r>
          <rPr>
            <b/>
            <sz val="9"/>
            <color indexed="81"/>
            <rFont val="Tahoma"/>
            <charset val="1"/>
          </rPr>
          <t>Yardımcılıklar için puanın yarısı</t>
        </r>
      </text>
    </comment>
  </commentList>
</comments>
</file>

<file path=xl/sharedStrings.xml><?xml version="1.0" encoding="utf-8"?>
<sst xmlns="http://schemas.openxmlformats.org/spreadsheetml/2006/main" count="557" uniqueCount="311">
  <si>
    <t xml:space="preserve"> </t>
  </si>
  <si>
    <t>Adet</t>
  </si>
  <si>
    <t>Puan</t>
  </si>
  <si>
    <t>GENEL TOPLAM PUAN</t>
  </si>
  <si>
    <t>Toplam</t>
  </si>
  <si>
    <t>İsim Sırası</t>
  </si>
  <si>
    <t>-</t>
  </si>
  <si>
    <t xml:space="preserve">  Yazar Sayısı</t>
  </si>
  <si>
    <t>AY</t>
  </si>
  <si>
    <t>YIL</t>
  </si>
  <si>
    <t>Yayın Adı</t>
  </si>
  <si>
    <t>Ocak</t>
  </si>
  <si>
    <t>Şubat</t>
  </si>
  <si>
    <t>Mart</t>
  </si>
  <si>
    <t>Nisan</t>
  </si>
  <si>
    <t>Mayıs</t>
  </si>
  <si>
    <t>Haziran</t>
  </si>
  <si>
    <t>Temmuz</t>
  </si>
  <si>
    <t>Ağustos</t>
  </si>
  <si>
    <t>Eylül</t>
  </si>
  <si>
    <t>Ekim</t>
  </si>
  <si>
    <t>Kasım</t>
  </si>
  <si>
    <t>Aralık</t>
  </si>
  <si>
    <t>Yazar sırası</t>
  </si>
  <si>
    <t>Yazar adedi</t>
  </si>
  <si>
    <t>Doçent</t>
  </si>
  <si>
    <t>Üye</t>
  </si>
  <si>
    <t>Sahip</t>
  </si>
  <si>
    <t>Sahip_Üye</t>
  </si>
  <si>
    <t>Yürütücü</t>
  </si>
  <si>
    <t>Üyelik</t>
  </si>
  <si>
    <t>Danışman</t>
  </si>
  <si>
    <t>Yardımcı</t>
  </si>
  <si>
    <t>Görevi</t>
  </si>
  <si>
    <t>Toplam:</t>
  </si>
  <si>
    <t>Atanmadan Sonra:</t>
  </si>
  <si>
    <t>Yarışma veya Ödül Adı</t>
  </si>
  <si>
    <t>Proje Türü</t>
  </si>
  <si>
    <t xml:space="preserve">Hakemlik Yapılan </t>
  </si>
  <si>
    <t>Atıf Sayısı</t>
  </si>
  <si>
    <t>Görev</t>
  </si>
  <si>
    <t>Etkinlik Adı</t>
  </si>
  <si>
    <t>Etkinlik Türü</t>
  </si>
  <si>
    <t>Görev Yeri</t>
  </si>
  <si>
    <t>Görev Türü</t>
  </si>
  <si>
    <t>Juri Türü</t>
  </si>
  <si>
    <t>Puan Eksiği:</t>
  </si>
  <si>
    <t>Atanma Sonrası</t>
  </si>
  <si>
    <t>Tarih</t>
  </si>
  <si>
    <t>tarih</t>
  </si>
  <si>
    <t>G.Puan</t>
  </si>
  <si>
    <t>Gpuan</t>
  </si>
  <si>
    <t>Yayın Türü</t>
  </si>
  <si>
    <t>Görev Tanımı</t>
  </si>
  <si>
    <t>Üyelik Tanımı</t>
  </si>
  <si>
    <t>ilk atama</t>
  </si>
  <si>
    <t>yeniden</t>
  </si>
  <si>
    <t>Profesör</t>
  </si>
  <si>
    <t>Kadro</t>
  </si>
  <si>
    <t>İlk 7 madde</t>
  </si>
  <si>
    <t>16.11 Spor bilimleri ile ilgili teknoloji geliştirme, patent alma veya teknoloji uygulama</t>
  </si>
  <si>
    <t>Sütun1</t>
  </si>
  <si>
    <t>Sütun2</t>
  </si>
  <si>
    <t>Atama Son. Puan</t>
  </si>
  <si>
    <t>16.3 Dördüncü, beşinci veya uluslararası düzeyde antrenör  belgesine sahip olmak</t>
  </si>
  <si>
    <t>JURİ Toplamı</t>
  </si>
  <si>
    <t>Bütün Faaliyetlerden</t>
  </si>
  <si>
    <t>Gümüşhane Üniversitesinde En Son Atanma Sonrası Faaliyetlerden</t>
  </si>
  <si>
    <t>16.1  Bireysel veya takım sporlarında millilik</t>
  </si>
  <si>
    <t>16.2  Bireysel veya takım sporlarında milli antrenörlük</t>
  </si>
  <si>
    <t>16.4  Psikologluk/Mentörlük yapmak</t>
  </si>
  <si>
    <t xml:space="preserve">16.5  Uluslararası veya yurtiçi yarışma/müsabakalarda spor hakemliği veya jüriliği </t>
  </si>
  <si>
    <t>16.6  Uluslararası düzeyde hakemlik/jürilik belgesine sahip olmak veya A,B,C klasmanlarında hakem olmak</t>
  </si>
  <si>
    <t>16.7  Üniversitesinde, bölgesinde veya ilinde branşında spor organizasyonu, rekreasyonel faaliyet düzenlemek</t>
  </si>
  <si>
    <t>16.10  İdari menajerlik, teknik menajerlik, oyuncu ajanlığı yapmak</t>
  </si>
  <si>
    <t>Görev Süresi(Ay)</t>
  </si>
  <si>
    <t>2.1. Uluslararası kongre ve sempozyumlarda davetli olarak sunulan tebliğ</t>
  </si>
  <si>
    <t xml:space="preserve">2.2. Uluslararası hakemli toplantılarda bildiri (sözlü sunulmuş ve tam metni
yayımlanmış) </t>
  </si>
  <si>
    <t>2.4.  Uluslararası hakemli toplantılarda poster bildiri</t>
  </si>
  <si>
    <t>2.5. Uluslararası bildiri (süreksiz - hakemsiz)</t>
  </si>
  <si>
    <t xml:space="preserve">2.3. Uluslararası hakemli toplantılarda sözlü bildiri (sözlü olarak sunulmuş özet olarak yayımlanmış) </t>
  </si>
  <si>
    <t xml:space="preserve">2.6. Periyodik hakemli toplantılarda yurtiçi bildiri  (sözlü sunulmuş ve tam metni yayımlanmış) </t>
  </si>
  <si>
    <t>2.7. Periyodik hakemli toplantılarda yurtiçi sözlü bildiri  (sözlü olarak sunulmuş özet olarak yayımlanmış)</t>
  </si>
  <si>
    <t xml:space="preserve">2.8. Periyodik hakemli toplantılarda yurtiçi poster bildiri </t>
  </si>
  <si>
    <t xml:space="preserve">2.9. Yurt içi hakemsiz bildiri </t>
  </si>
  <si>
    <t>3.1. Uluslararası yayınevleri tarafından yayımlanan hakemli bilimsel kitap ve mesleki kitaplar (ISBN numarası olan, yayınlanmış bilimsel kitap yazarlığı)</t>
  </si>
  <si>
    <t>4.3. Uluslararası destekli projeler ile TÜBİTAK, SAN-TEZ, Bakanlık, kamu kurum ve kuruluşlarına yapılmış proje önerileri (Jüri değerlendirme aşamasına gelmiş olmalı)</t>
  </si>
  <si>
    <t xml:space="preserve">4.1. Uluslararası (NATO-SFS, AB, UN, UNDP, UNESCO, Dünya Bankası gibi) destekli projeler </t>
  </si>
  <si>
    <t>4.4. Yurtiçi özel kuruluşlar, vakıflar ve sivil toplum kuruluşlarının desteği ile yürütülen projeler</t>
  </si>
  <si>
    <t xml:space="preserve">4.5. Üniversite araştırma fonu desteği ile yürütülen projeler  (Hızlı desteklerde puanlamanın yarısı alınır) </t>
  </si>
  <si>
    <t>5.1. Uluslararası kuruluşlardan alınan projeler</t>
  </si>
  <si>
    <t xml:space="preserve">5.2. Ulusal özel kurumlardan, kamu kurumlarından, sivil toplum kuruluşları ya da meslek kuruluşlarından alınan projeler </t>
  </si>
  <si>
    <t>5.4. Ulusal (Ortaöğretim müfredat geliştirme vb.) ve uluslararası (ERASMUS MUNDUS, LDV vb.) eğitim projeleri</t>
  </si>
  <si>
    <t>6.1. Uluslararası patent</t>
  </si>
  <si>
    <t>6.2. Ulusal patent</t>
  </si>
  <si>
    <t>6.3. Uluslararası faydalı model</t>
  </si>
  <si>
    <t>6.4. Ulusal faydalı model</t>
  </si>
  <si>
    <t>7.2. Doktora tezlerinde Yüksek Lisans tezlerinde (her bir atıf için)</t>
  </si>
  <si>
    <t>7.3. SCI, SSCI, AHCI tarafından taranan dergilerde, öğretim elemanının yazar olarak yer almadığı makalelerde, öğretim elemanının eserlerine yapılan kaynakçadaki farklı eserlerine yapılan her bir atıf</t>
  </si>
  <si>
    <t>7.4. SCI-Exp tarafından taranan dergilerde, öğretim elemanının yazar olarak yer almadığı makalelerde, öğretim elemanının eserlerine yapılan kaynakçadaki farklı eserlerine yapılan her bir atıf</t>
  </si>
  <si>
    <t>7.5. ESCI tarafından taranan dergilerde, öğretim elemanının yazar olarak yer almadığı makalelerde, öğretim elemanının eserlerine yapılan kaynakçadaki farklı eserlerine yapılan her bir atıf</t>
  </si>
  <si>
    <t>8.1. Uluslararası mesleki organizasyonlar ya da Bakanlıklar tarafından onaylanan ve kuralları belirlenen yarışmalar (İlk 3 ödül için birinci tam puan, ikinci 12 puan ve üçüncü 10 puan alır.)</t>
  </si>
  <si>
    <t>8.2. Uluslararası mesleki organizasyonlar ya da Bakanlıklar tarafından onaylanan ve kuralları belirlenen yarışmalar (mansiyon, ürünün satın alınması)</t>
  </si>
  <si>
    <t>8.3. Tamamlanan bir çalışmaya, tanınmış uluslararası bir organizasyon tarafından (tercihen düzenli olarak) verilen ödül</t>
  </si>
  <si>
    <t>8.4. Ulusal veya bölgesel mesleki organizasyonlar ya da Bakanlıklar tarafından onaylanan ve kuralları belirlenen yarışmalar (ilk 3 ödül için)</t>
  </si>
  <si>
    <t>8.5. Ulusal veya bölgesel mesleki organizasyonlar ya da Bakanlıklar tarafından onaylanan ve kuralları belirlenen yarışmalar (mansiyon, ürünün satın alınması)</t>
  </si>
  <si>
    <t>8.6. Türkiye'de tamamlanan bir çalışmaya, tanınmış ulusal bir organizasyon tarafından (tercihen düzenli olarak) verilen ödül</t>
  </si>
  <si>
    <t>8.7. Uluslararası sürekli düzenlenen bir yarışmada ilgili alanda kazanılan ödül (ilk 3 ödül için; 1. tam puan, 2. 12 puan ve 3. 10 puan alır)</t>
  </si>
  <si>
    <t>8.8. Ulusal sürekli düzenlenen bir yarışmada ilgili alanda kazanılan ödül</t>
  </si>
  <si>
    <t xml:space="preserve">8.9. TÜBİTAK, TÜBA vb. ulusal bilim kuruluşları tarafından verilen ödül (yayın teşvik ödülü hariç) </t>
  </si>
  <si>
    <t>8.10. Uluslararası kongrelerde en iyi bildiri veya poster ödülü</t>
  </si>
  <si>
    <t xml:space="preserve">8.11. Ulusal kongrelerde en iyi bildiri veya poster ödülü </t>
  </si>
  <si>
    <t>Dr. Öğr. Üyesi İlk Atama</t>
  </si>
  <si>
    <t>Dr. Öğr. Üyesi Süre Uzatımı</t>
  </si>
  <si>
    <t>9.2. Uluslararası yayınevleri tarafından yayımlanan hakemsiz bilimsel kitap ve mesleki kitaplarda editörlük</t>
  </si>
  <si>
    <t>9.3. Ulusal yayınevleri tarafından hakemli yayımlanmış bilimsel kitap ve mesleki kitaplarda editörlük</t>
  </si>
  <si>
    <t>9.4. Ulusal yayınevleri tarafından hakemsiz yayımlanmış bilimsel kitap ve mesleki kitaplarda editörlük</t>
  </si>
  <si>
    <t>9.5. Uluslararası bilimsel toplantı editörlüğü</t>
  </si>
  <si>
    <t>9.6. Uluslararası bir derginin editörlüğü, yazı işleri müdürlüğü, yayın koordinatörlüğü</t>
  </si>
  <si>
    <t>9.7. Ulusal bilimsel toplantı editörlüğü</t>
  </si>
  <si>
    <t>9.8. Ulusal bir derginin editörlüğü, yazı işleri müdürlüğü, yayın koordinatörlüğü</t>
  </si>
  <si>
    <t>9.9. Uluslararası (SSCI, SCI, SCI-EXP, AHCI kapsamındaki) dergilerdeki makale hakemliği</t>
  </si>
  <si>
    <t>9.10. Diğer uluslararası dergilerdeki makale hakemliği</t>
  </si>
  <si>
    <t>9.11. Uluslararası proje ve panel hakemliği</t>
  </si>
  <si>
    <t>9.12. Ulusal makale, proje ve panel hakemliği</t>
  </si>
  <si>
    <t>10.1. Uluslararası yayın veya değerlendirme kurulu ya da ödül jürisi üyeliği</t>
  </si>
  <si>
    <t>10.2. Ulusal yayın veya değerlendirme kurulu ya da ödül jürisi üyeliği</t>
  </si>
  <si>
    <t xml:space="preserve">10.3. Üniversite onayıyla yapılan uluslararası sergi düzenleyiciliği ve sergiye ilişkin yayınların yazarlığı </t>
  </si>
  <si>
    <t>10.4. Uluslararası sempozyum düzenleme kurulu başkanlığı</t>
  </si>
  <si>
    <t>10.5. Uluslararası sempozyum düzenleme kurulu üyeliği</t>
  </si>
  <si>
    <t>10.7. Üniversite onayıyla yapılan ulusal sergi düzenleyiciliği ve sergiye ilişkin yayınların yazarlığı</t>
  </si>
  <si>
    <t>10.8. Ulusal sempozyum düzenleme kurulu başkanlığı</t>
  </si>
  <si>
    <t>10.9. Ulusal sempozyum düzenleme kurulu üyeliği</t>
  </si>
  <si>
    <t>10.10. Ulusal sempozyum bilim kurulu üyeliği</t>
  </si>
  <si>
    <t>10.11. Ulusal kongre, panel ve sempozyumlarda oturum başkanlığı</t>
  </si>
  <si>
    <t>10.12. Akademik alanı ile ilgili Bakanlık, YÖK, TÜBİTAK vb. kamu kurumları ile meslek kuruluşları tarafından verilen komisyon üyelikleri</t>
  </si>
  <si>
    <t>10.13. Laboratuvar, merkez ünite, atölye kurma ve geliştirme</t>
  </si>
  <si>
    <t>10.14. Uluslararası sanat ve tasarım yarışma jürileri üyeliği</t>
  </si>
  <si>
    <t>10.15.  Ulusal sanat ve tasarım yarışma jürileri üyeliği</t>
  </si>
  <si>
    <t xml:space="preserve">10.16. Haber ajansı, radyo, TV, TV haber, internet haber, sinema / film atölyesi, reklam atölyesi ve halkla ilişkiler atölyesi koordinatörlüğü </t>
  </si>
  <si>
    <t>10.17. Yapımcı, yönetmen, senarist, yazılım ve tasarım gerçekleştirme, görüntü yönetmeni, sanat yönetmeni ve bilimsel danışman olarak görev almak</t>
  </si>
  <si>
    <t>10.18. Alanıyla ilgili radyo / televizyon söyleşisi</t>
  </si>
  <si>
    <t>10.19. Uluslararası düzeyde seçimli ya da davetli sergi, proje, uygulama, tasarı, gösteri vb. sanatsal organizasyon etkinliklerine katılma</t>
  </si>
  <si>
    <t>10.20. Ulusal düzeyde seçimli ya da davetli sergi, proje, uygulama, tasarı, gösteri vb. sanatsal organizasyon etkinliklerine katılma</t>
  </si>
  <si>
    <t>10.21.  Yurtdışı iki yılda ve üç yılda bir yapılan sergiler ve kişisel sergiler</t>
  </si>
  <si>
    <t>10.22. Yurtiçi iki yılda ve üç yılda bir yapılan sergiler ve kişisel sergiler</t>
  </si>
  <si>
    <t>10.23. Yurtdışı grup sergileri ve karma sergiler</t>
  </si>
  <si>
    <t>10.24. Yurtiçi grup sergileri ve karma sergiler</t>
  </si>
  <si>
    <t>11.1. Dijital Çağda Yükseköğretimde Öğretme ve Öğrenme sertifikası almak (Sadece bir seferliğine kullanılabilir)</t>
  </si>
  <si>
    <t>11.2. Tamamlanmış doktora tezi danışmanlığı</t>
  </si>
  <si>
    <t>11.3. Tamamlanmış yüksek lisans tezi danışmanlığı</t>
  </si>
  <si>
    <t>11.4. Bakanlar Kurulu kararlı kazı başkanlığı (her bir yıl için)</t>
  </si>
  <si>
    <t>11.5. Bakanlık izinli kazı ve yüzey araştırması çalışmalarına fiilen katılma (her bir yıl için)</t>
  </si>
  <si>
    <t>11.6. Tarihi eserler için Bakanlık görev davetli rapor, bilirkişilik</t>
  </si>
  <si>
    <t>11.7. Bakanlık izinli yüzey araştırması başkanlığı (her bir yıl için)</t>
  </si>
  <si>
    <t xml:space="preserve">11.8. Ön lisans, lisans ve lisansüstü her bir ders için (en çok 20 ders) </t>
  </si>
  <si>
    <t>11.9. ERASMUS kapsamında verilen dersler, mesleki proje yarışmaları, mesleki konularda yapılan uluslararası ve ulusal açıklamalar</t>
  </si>
  <si>
    <t xml:space="preserve">11.10. Alanında seminer vermek (Fakülte/Yüksekokul/Meslek Yüksekokulu Kurulu onaylı) </t>
  </si>
  <si>
    <t>12.1. Rektör</t>
  </si>
  <si>
    <t>12.3. Enstitü Müdürü, Yüksekokul Müdürü, Meslek Yüksekokul Müdürü</t>
  </si>
  <si>
    <t>12.4. Dekan Yardımcısı, Rektör Danışmanı, Üniversite düzeyinde Koordinatörlükler, Araştırma Merkezi Laboratuvar Müdürü, Daire Başkanı, Bölüm Başkanı, Enstitü Müdür Yardımcısı, Yüksekokul Müdür Yardımcısı, Meslek Yüksekokul Müdür Yardımcısı</t>
  </si>
  <si>
    <t>12.5. Bölüm Başkanı Yardımcısı, laboratuvar ve ünite yöneticiliği, Üniversite
komisyon üyeliği</t>
  </si>
  <si>
    <t>12.6. Ulusal kurumlarda teknik uzmanlık ve panelist vs., soruşturmacı/ön incelemeci</t>
  </si>
  <si>
    <t>12.7. Anabilim Dalı Başkanlığı, birim düzeyinde idari görevler (ERASMUS, Mevlana ve Farabi Koordinatörlüğü vb.)</t>
  </si>
  <si>
    <t>12.8. Bölüm/program seviyesindeki komisyon üyelikleri</t>
  </si>
  <si>
    <t>13.1. Doçentlik jürisi üyeliği</t>
  </si>
  <si>
    <t>13.2. Doktora yeterlilik jürisi üyeliği, Doktora tez jürisi üyeliği</t>
  </si>
  <si>
    <t>13.3. Doktora izleme komitesi, Yüksek Lisans tezi jürisi üyeliği</t>
  </si>
  <si>
    <t xml:space="preserve">13.4. Profesör, Doçent ve Doktor Öğretim Üyesi atama raporu, dil sınavı jüri üyeliği </t>
  </si>
  <si>
    <t>13.5. Öğretim Görevlisi, Araştırma Görevlisi alımı jüri üyeliği</t>
  </si>
  <si>
    <t>14.1.  Sinema filmi yönetmenliği (Sinemalarda ya da televizyonlarda gösterilmiş olma ya da yarışmalara kabul edilme şartı aranır.)</t>
  </si>
  <si>
    <t>14.2.  Sinema filminde görev almak (Yapımcı, yönetmen yardımcılığı, görsel yönetmenlik, kurgulama ve senaryo-metin yazarlığı yapmış olmak ve filmin sinemalarda ya da televizyonlarda gösterilmiş olması ya da yarışmalara kabul edilmesi şartı aranır)</t>
  </si>
  <si>
    <t>14.3. Belgesel film yönetmenliği ya da kısa metrajlı kurmaca film yönetmenliği (Sinemalarda ya da televizyonlarda gösterilmesi ya da yarışmalara kabul edilme şartı aranır)</t>
  </si>
  <si>
    <t>14.5. Reklam filmi yönetmenliği (Televizyon kanallarında yayınlanma ya da yarışmalarda kabul edilme şartı aranır.)</t>
  </si>
  <si>
    <t>14.6. Gazete yayın yönetmenliği, gazete görsel yönetmenliği, editörlük (En az bir yıl süreyle yapılmış olma şartı aranır.)</t>
  </si>
  <si>
    <t>14.7. Televizyon programı yönetmenliği (Televizyonlarda en az 8 bölüm halinde yayımlanmış olma şartı aranır.)</t>
  </si>
  <si>
    <t>14.8. Televizyon programında görev almak (Yapımcı, yönetmen yardımcılığı, görsel yönetmenlik, kurgulama ve senaryo-metin yazarlığı yapmış olmak ve televizyonlarda en az 8 bölüm halinde yayımlanmış olma şartı aranır)</t>
  </si>
  <si>
    <t>14.9. Radyo programı hazırlamak, radyo reklamı hazırlamak (Yönetmen ya da yapımcı olarak en az 13 yayımlanmış programda çalışma veya radyo reklamlarında yarışmalara kabul edilme şartı aranır)</t>
  </si>
  <si>
    <t>14.10. İletişim Fakültesi stüdyolarında gerçekleştirilen ve “Bölüm Kurulu kararıyla” eğitim amaçlı ve uygulamaya yönelik program yönetmenliği (sadece bir kereye mahsus olmak üzere)</t>
  </si>
  <si>
    <t>15.2. Öğrenci kulübü danışmanlığı (her bir yıl için)</t>
  </si>
  <si>
    <t>15.3. Eğitim-öğretim danışmanlığı (her bir yıl için)</t>
  </si>
  <si>
    <t>GÜMÜŞHANE  ÜNİVERSİTESİ 
AKADEMİK YÜKSELTİLME VE ATANMA BİLGİ FORMU</t>
  </si>
  <si>
    <t>Toplam
Puan</t>
  </si>
  <si>
    <t xml:space="preserve">1) MAKALELER </t>
  </si>
  <si>
    <t xml:space="preserve">2) BİLDİRİLER  </t>
  </si>
  <si>
    <t>4.2. TÜBİTAK destekli proje (TUBİTAK 1001, 1003, 1007, 1011, 3501, COST veya AB Çerçeve veya Uluslararası İkili İşbirliği), TÜBA ve SAN-TEZ, Bakanlık, kamu kurum ve kuruluşlarının projeleri</t>
  </si>
  <si>
    <t xml:space="preserve">12) İDARİ GÖREVLER </t>
  </si>
  <si>
    <t>14.4. Belgesel filmde ya da kısa metrajlı kurmaca filmde görev almak</t>
  </si>
  <si>
    <t>16.8. Uluslararası yarışma/müsabakalarda spor organizasyonlarının yönetim kademesinde organizatör, koordinatör, direktör, komite/komisyon başkanı olarak görev yapmak</t>
  </si>
  <si>
    <t>16.9. Yurtiçi yarışma/müsabakalarda organizatör, yarışma müd., fed. tem., teknik delege vb. olarak görev almak ya da Uls.ararası veya Yurt içi Spor Fed. başkan, asbaşkan, yön. kur. üyesi, CTI-teknik kur. üyesi, delege, kur. bşk., kur. üy., temsilci olmak</t>
  </si>
  <si>
    <t>16.12  Olimpiyatlar, Paralimpik Oyunlar, Dünya Şam., Üniversite Oyunları, Balkan Şam., Akdeniz Oyunları’nda ve bunların dışındaki uluslararası spor fed. organizasyonlarında ödül almak ya da yurtiçi spor yarışma/müsabakalarında ödül almak</t>
  </si>
  <si>
    <r>
      <t>3)</t>
    </r>
    <r>
      <rPr>
        <b/>
        <sz val="7"/>
        <color indexed="8"/>
        <rFont val="Times New Roman"/>
        <family val="1"/>
        <charset val="162"/>
      </rPr>
      <t xml:space="preserve">  </t>
    </r>
    <r>
      <rPr>
        <b/>
        <sz val="11"/>
        <color indexed="8"/>
        <rFont val="Times New Roman"/>
        <family val="1"/>
        <charset val="162"/>
      </rPr>
      <t xml:space="preserve">KİTAPLAR </t>
    </r>
  </si>
  <si>
    <t>4) ARAŞTIRMA PROJELERİ</t>
  </si>
  <si>
    <t xml:space="preserve">5) EĞİTİM - UYGULAMA PROJELERİ </t>
  </si>
  <si>
    <t>6) PATENTLER</t>
  </si>
  <si>
    <r>
      <t>7)</t>
    </r>
    <r>
      <rPr>
        <b/>
        <sz val="7"/>
        <color indexed="8"/>
        <rFont val="Times New Roman"/>
        <family val="1"/>
        <charset val="162"/>
      </rPr>
      <t xml:space="preserve">  </t>
    </r>
    <r>
      <rPr>
        <b/>
        <sz val="11"/>
        <color indexed="8"/>
        <rFont val="Times New Roman"/>
        <family val="1"/>
        <charset val="162"/>
      </rPr>
      <t>ATIFLAR</t>
    </r>
  </si>
  <si>
    <r>
      <t xml:space="preserve">8) </t>
    </r>
    <r>
      <rPr>
        <b/>
        <sz val="7"/>
        <color indexed="8"/>
        <rFont val="Times New Roman"/>
        <family val="1"/>
        <charset val="162"/>
      </rPr>
      <t xml:space="preserve"> </t>
    </r>
    <r>
      <rPr>
        <b/>
        <sz val="11"/>
        <color indexed="8"/>
        <rFont val="Times New Roman"/>
        <family val="1"/>
        <charset val="162"/>
      </rPr>
      <t>YARIŞMALAR ve ÖDÜLLER</t>
    </r>
    <r>
      <rPr>
        <b/>
        <sz val="11"/>
        <color indexed="8"/>
        <rFont val="Times New Roman"/>
        <family val="1"/>
        <charset val="162"/>
      </rPr>
      <t xml:space="preserve"> </t>
    </r>
  </si>
  <si>
    <t xml:space="preserve">9) EDİTÖRLÜK - HAKEMLİK </t>
  </si>
  <si>
    <t xml:space="preserve">10)  ÜYELİK VE BİLİMSEL ETKİNLİK ORGANİZASYONU, SERGİLER </t>
  </si>
  <si>
    <t>11) EĞİTİM ETKİNLİKLERİ ve DİĞER BİLİMSEL ETKİNLİKLER</t>
  </si>
  <si>
    <t>13) JÜRİ ÜYELİKLERİ</t>
  </si>
  <si>
    <r>
      <t>14)</t>
    </r>
    <r>
      <rPr>
        <b/>
        <sz val="7"/>
        <color indexed="8"/>
        <rFont val="Times New Roman"/>
        <family val="1"/>
        <charset val="162"/>
      </rPr>
      <t xml:space="preserve">  </t>
    </r>
    <r>
      <rPr>
        <b/>
        <sz val="11"/>
        <color indexed="8"/>
        <rFont val="Times New Roman"/>
        <family val="1"/>
        <charset val="162"/>
      </rPr>
      <t>GÖRSEL ETKİNLİKLER</t>
    </r>
  </si>
  <si>
    <t xml:space="preserve">15) SOSYAL VE KÜLTÜREL ETKİNLİKLER </t>
  </si>
  <si>
    <t>16) SPOR ETKİNLİKLERİ</t>
  </si>
  <si>
    <t>11.11. İlgili birimin üst yöneticisi onayıyla öğrenciye yönelik eğitim programları, kariyer günleri ve sertifika programları düzenlemek (yılda bir defa)</t>
  </si>
  <si>
    <t>13.6. Belgelendirmek kaydıyla Fakülte/Yüksekokul/Meslek Yüksek Okulu eğitimöğretim çalışmalarında komisyon üyeliği veya Üniversitenin diğer kurulmuş komisyon üyelikleri</t>
  </si>
  <si>
    <t xml:space="preserve">15.1. Üniversite, Fakülte/Yüksekokul/Meslek Yüksek Okulu Kurullarınca görevlendirmeler (görev başına - dönemlik görevlendirme) </t>
  </si>
  <si>
    <t>YAYIN ADI</t>
  </si>
  <si>
    <t>YAYIN TÜRÜ</t>
  </si>
  <si>
    <t>Yazar Sırası</t>
  </si>
  <si>
    <t>Yazar Adedi</t>
  </si>
  <si>
    <t>5.3. Üniversiteye yapılan projeler (planlama, mimarlık, mühendislik, tesisat, rektörlük onaylı müze ve arşiv çalışmaları vb.)</t>
  </si>
  <si>
    <t>Adı Soyadı, Unvanı :</t>
  </si>
  <si>
    <t>Bulunduğu Kurum :</t>
  </si>
  <si>
    <t>Başvurduğu Kadro :</t>
  </si>
  <si>
    <t>Bölüm :</t>
  </si>
  <si>
    <t>İletişim Bilgileri :</t>
  </si>
  <si>
    <t>Tel :</t>
  </si>
  <si>
    <t>Email :</t>
  </si>
  <si>
    <t>Başvuru Tarihi :</t>
  </si>
  <si>
    <t>Aylar</t>
  </si>
  <si>
    <t>Yıllar</t>
  </si>
  <si>
    <t>Ay No</t>
  </si>
  <si>
    <t>Patent Türü</t>
  </si>
  <si>
    <t>f</t>
  </si>
  <si>
    <t>PROJE ADI</t>
  </si>
  <si>
    <t>PATENT ADI</t>
  </si>
  <si>
    <t>Sayfa Sayısı</t>
  </si>
  <si>
    <t>7.1. Öğretim elemanının yazar olarak yer almadığı Uluslararası kitaplarda (her bir atıf için )</t>
  </si>
  <si>
    <t>Dönem - Yıl</t>
  </si>
  <si>
    <t>Yarışma Sırası</t>
  </si>
  <si>
    <t>Süre Uzatımı YIL</t>
  </si>
  <si>
    <t>2001 ve önce</t>
  </si>
  <si>
    <t>Profesör Başvuru</t>
  </si>
  <si>
    <t>Gümüşhane Üniversitesi</t>
  </si>
  <si>
    <t>Bilim Dalı</t>
  </si>
  <si>
    <t>Fen ve Mühendislik</t>
  </si>
  <si>
    <t>Sağlık Bilimleri</t>
  </si>
  <si>
    <t>Sosyal Bilimler</t>
  </si>
  <si>
    <t>Son Atanma Tarihi (Ay/Yıl) :</t>
  </si>
  <si>
    <t>Yabancı Dil :</t>
  </si>
  <si>
    <r>
      <t>1.1</t>
    </r>
    <r>
      <rPr>
        <sz val="7"/>
        <color theme="1"/>
        <rFont val="Times New Roman"/>
        <family val="1"/>
        <charset val="162"/>
      </rPr>
      <t xml:space="preserve">       </t>
    </r>
    <r>
      <rPr>
        <sz val="11"/>
        <color theme="1"/>
        <rFont val="Times New Roman"/>
        <family val="1"/>
        <charset val="162"/>
      </rPr>
      <t>SSCI, SCI, AHCI kapsamındaki dergilerdeki tam makale (editöre mektup, özet veya kitap kritiği hariç olmak üzere)</t>
    </r>
  </si>
  <si>
    <r>
      <t>1.2</t>
    </r>
    <r>
      <rPr>
        <sz val="7"/>
        <color theme="1"/>
        <rFont val="Times New Roman"/>
        <family val="1"/>
        <charset val="162"/>
      </rPr>
      <t xml:space="preserve">       </t>
    </r>
    <r>
      <rPr>
        <sz val="11"/>
        <color theme="1"/>
        <rFont val="Times New Roman"/>
        <family val="1"/>
        <charset val="162"/>
      </rPr>
      <t>SCI-EXP kapsamındaki dergilerdeki tam makale (editöre mektup, özet veya kitap kritiği hariç olmak üzere)</t>
    </r>
  </si>
  <si>
    <r>
      <t>1.3</t>
    </r>
    <r>
      <rPr>
        <sz val="7"/>
        <color theme="1"/>
        <rFont val="Times New Roman"/>
        <family val="1"/>
        <charset val="162"/>
      </rPr>
      <t xml:space="preserve">       </t>
    </r>
    <r>
      <rPr>
        <sz val="11"/>
        <color theme="1"/>
        <rFont val="Times New Roman"/>
        <family val="1"/>
        <charset val="162"/>
      </rPr>
      <t>ESCI kapsamındaki dergilerde tam makale (editöre mektup, özet veya kitap kritiği hariç olmak üzere)</t>
    </r>
  </si>
  <si>
    <r>
      <t>1.4</t>
    </r>
    <r>
      <rPr>
        <sz val="7"/>
        <color theme="1"/>
        <rFont val="Times New Roman"/>
        <family val="1"/>
        <charset val="162"/>
      </rPr>
      <t xml:space="preserve">       </t>
    </r>
    <r>
      <rPr>
        <sz val="11"/>
        <color theme="1"/>
        <rFont val="Times New Roman"/>
        <family val="1"/>
        <charset val="162"/>
      </rPr>
      <t xml:space="preserve">Alan indeksleri (EI, ECONLIT, CCI, CMCI, IM, CIJE, DI, MLA, DOAJ, EBSCO, SCOPUS, ERIC, vb.) kapsamındaki dergilerdeki tam makale </t>
    </r>
  </si>
  <si>
    <r>
      <t>1.5</t>
    </r>
    <r>
      <rPr>
        <sz val="7"/>
        <color theme="1"/>
        <rFont val="Times New Roman"/>
        <family val="1"/>
        <charset val="162"/>
      </rPr>
      <t xml:space="preserve">       </t>
    </r>
    <r>
      <rPr>
        <sz val="11"/>
        <color theme="1"/>
        <rFont val="Times New Roman"/>
        <family val="1"/>
        <charset val="162"/>
      </rPr>
      <t>Diğer uluslararası hakemli dergilerdeki tam makale</t>
    </r>
    <r>
      <rPr>
        <sz val="11"/>
        <color rgb="FFFF0000"/>
        <rFont val="Times New Roman"/>
        <family val="1"/>
        <charset val="162"/>
      </rPr>
      <t xml:space="preserve"> </t>
    </r>
  </si>
  <si>
    <r>
      <t>1.6</t>
    </r>
    <r>
      <rPr>
        <sz val="7"/>
        <color theme="1"/>
        <rFont val="Times New Roman"/>
        <family val="1"/>
        <charset val="162"/>
      </rPr>
      <t xml:space="preserve">       </t>
    </r>
    <r>
      <rPr>
        <sz val="11"/>
        <color theme="1"/>
        <rFont val="Times New Roman"/>
        <family val="1"/>
        <charset val="162"/>
      </rPr>
      <t>ULAKBİM TR Dizin tarafından taranan ulusal hakemli dergilerde yayımlanmış özgün araştırma makalesi</t>
    </r>
  </si>
  <si>
    <r>
      <t>1.7</t>
    </r>
    <r>
      <rPr>
        <sz val="7"/>
        <color theme="1"/>
        <rFont val="Times New Roman"/>
        <family val="1"/>
        <charset val="162"/>
      </rPr>
      <t xml:space="preserve">       </t>
    </r>
    <r>
      <rPr>
        <sz val="11"/>
        <color theme="1"/>
        <rFont val="Times New Roman"/>
        <family val="1"/>
        <charset val="162"/>
      </rPr>
      <t>ULAKBİM TR Dizin dışındaki ulusal hakemli dergilerdeki tam makale</t>
    </r>
  </si>
  <si>
    <r>
      <t>1.8</t>
    </r>
    <r>
      <rPr>
        <sz val="7"/>
        <color theme="1"/>
        <rFont val="Times New Roman"/>
        <family val="1"/>
        <charset val="162"/>
      </rPr>
      <t xml:space="preserve">       </t>
    </r>
    <r>
      <rPr>
        <sz val="11"/>
        <color theme="1"/>
        <rFont val="Times New Roman"/>
        <family val="1"/>
        <charset val="162"/>
      </rPr>
      <t>Adayın hazırladığı lisansüstü veya tıpta uzmanlık tezleriyle ilgili olmak kaydıyla SCI, SSCI veya AHCI kapsamındaki dergilerde yayımlanmış makale</t>
    </r>
  </si>
  <si>
    <r>
      <t>1.9</t>
    </r>
    <r>
      <rPr>
        <sz val="7"/>
        <color theme="1"/>
        <rFont val="Times New Roman"/>
        <family val="1"/>
        <charset val="162"/>
      </rPr>
      <t xml:space="preserve">       </t>
    </r>
    <r>
      <rPr>
        <sz val="11"/>
        <color theme="1"/>
        <rFont val="Times New Roman"/>
        <family val="1"/>
        <charset val="162"/>
      </rPr>
      <t>Adayın hazırladığı lisansüstü veya tıpta uzmanlık tezleriyle ilgili olmak kaydıyla SCI-Expanded kapsamındaki dergilerde yayımlanmış makale</t>
    </r>
  </si>
  <si>
    <r>
      <t>1.10</t>
    </r>
    <r>
      <rPr>
        <sz val="7"/>
        <color theme="1"/>
        <rFont val="Times New Roman"/>
        <family val="1"/>
        <charset val="162"/>
      </rPr>
      <t xml:space="preserve">    </t>
    </r>
    <r>
      <rPr>
        <sz val="11"/>
        <color theme="1"/>
        <rFont val="Times New Roman"/>
        <family val="1"/>
        <charset val="162"/>
      </rPr>
      <t>Adayın hazırladığı lisansüstü veya tıpta uzmanlık tezleriyle ilgili olmak kaydıyla ESCI kapsamındaki dergilerde yayımlanmış makale</t>
    </r>
  </si>
  <si>
    <r>
      <t>1.11</t>
    </r>
    <r>
      <rPr>
        <sz val="7"/>
        <color theme="1"/>
        <rFont val="Times New Roman"/>
        <family val="1"/>
        <charset val="162"/>
      </rPr>
      <t xml:space="preserve">    </t>
    </r>
    <r>
      <rPr>
        <sz val="11"/>
        <color theme="1"/>
        <rFont val="Times New Roman"/>
        <family val="1"/>
        <charset val="162"/>
      </rPr>
      <t>Adayın hazırladığı lisansüstü veya tıpta uzmanlık tezleriyle ilgili olmak kaydıyla diğer uluslararası ve ulusal hakemli dergilerde yayımlanmış makale</t>
    </r>
  </si>
  <si>
    <t>1.1       SSCI, SCI, AHCI kapsamındaki dergilerdeki tam makale (editöre mektup, özet veya kitap kritiği hariç olmak üzere)</t>
  </si>
  <si>
    <t>7.7. Hakemli ulusal dergilerdeki, öğretim elemanının yazar olarak yer almadığı makalelerde, öğretim elemanının eserlerine yapılan kaynakçadaki her bir atıf</t>
  </si>
  <si>
    <t>7.6. Diğer uluslararası alan indeksleri tarafından taranan dergilerde, öğretim elemanının yazar olarak yer almadığı makalelerde, öğretim elemanının eserlerine yapılan kaynakçadaki farklı eserlerine yapılan her bir atıf için</t>
  </si>
  <si>
    <t>9.1. Uluslararası yayınevleri tarafından yayımlanan hakemli bilimsel kitap ve mesleki kitaplarda editörlük, kitap hakemliği</t>
  </si>
  <si>
    <t>10.6. Uluslararası sempozyum bilim kurulu üyeliği</t>
  </si>
  <si>
    <t>11.12. Eğiticilerin eğitimi sertifikası (sadece bir seferliğine kullanılabilir)</t>
  </si>
  <si>
    <t>12.2. Rektör Yardımcısı, Dekan, Genel Sekreter</t>
  </si>
  <si>
    <t>Gerekli Puan:</t>
  </si>
  <si>
    <t>Puan2</t>
  </si>
  <si>
    <t>1.7       ULAKBİM TR Dizin dışındaki ulusal hakemli dergilerdeki tam makale</t>
  </si>
  <si>
    <t>Başlıca Yazar Yok</t>
  </si>
  <si>
    <t>4.'den büyük</t>
  </si>
  <si>
    <t>1. Sıra</t>
  </si>
  <si>
    <t>2. Sıra</t>
  </si>
  <si>
    <t>3. Sıra</t>
  </si>
  <si>
    <t>3.'den Büyük Sıra</t>
  </si>
  <si>
    <t>Kısa Bildiri, Teknik Not, Editöre Mektup</t>
  </si>
  <si>
    <t>Evet/Hayır</t>
  </si>
  <si>
    <t>Hayır</t>
  </si>
  <si>
    <t>Evet</t>
  </si>
  <si>
    <t>1.6       ULAKBİM TR Dizin tarafından taranan ulusal hakemli dergilerde yayımlanmış özgün araştırma makalesi</t>
  </si>
  <si>
    <t>Ham Puan</t>
  </si>
  <si>
    <t>Tamamlandı mı?</t>
  </si>
  <si>
    <t>Fakülte/MYO :</t>
  </si>
  <si>
    <t>Anabilim Dalı/ Program :</t>
  </si>
  <si>
    <t>Tüm Maddeler</t>
  </si>
  <si>
    <t>Süre (Yıl)</t>
  </si>
  <si>
    <t>Yardımcılık</t>
  </si>
  <si>
    <t>Juri Üyelikleri</t>
  </si>
  <si>
    <t>4.2. TÜBİTAK destekli proje (AR-GE niteliğinde olmayan; hızlı destek, TÜBİTAK 2237,  TÜBİTAK 1002 ve vb. gibi projeler)</t>
  </si>
  <si>
    <t>Kadroya Dair Açıklama</t>
  </si>
  <si>
    <t>AA</t>
  </si>
  <si>
    <t>BB</t>
  </si>
  <si>
    <t>CC</t>
  </si>
  <si>
    <t>H-İndeks (WOS) :</t>
  </si>
  <si>
    <t>Önceki Atama Yılı (Süre Uzatımı İçin) :</t>
  </si>
  <si>
    <t>Bilim Dalı :</t>
  </si>
  <si>
    <t>3.2. Uluslararası yayınevleri tarafından yayımlanan hakemli bilimsel kitap bölümü veya mesleki kitaplarda bölüm (ISBN numarası olan, yayınlanmış bilimsel kitap bölüm yazarlığı)</t>
  </si>
  <si>
    <t>3.3. Ulusal yayınevleri tarafından yayımlanmış bilimsel kitap veya mesleki kitap (ISBN numarası olan, yayınlanmış bilimsel kitap)</t>
  </si>
  <si>
    <t xml:space="preserve">3.4. Ulusal yayınevleri tarafından yayımlanmış bilimsel kitap bölümü veya mesleki kitap bölümü </t>
  </si>
  <si>
    <t>3.5. Üniversite tarafından hakem incelemesi yaptırıldıktan sonra yayınlanan hakemli ders kitabı</t>
  </si>
  <si>
    <t>3.6. Üniversite tarafından hakemsiz olarak yayınlanan ders kitabı</t>
  </si>
  <si>
    <t xml:space="preserve">3.7. Alanında kitap çevirisi </t>
  </si>
  <si>
    <t xml:space="preserve">3.8. Alanında açıklamalı ve yorumlamalı kitap çevirisi </t>
  </si>
  <si>
    <t>3.9. Alanında kitap bölümü çevirisi</t>
  </si>
  <si>
    <t xml:space="preserve">3.10. Alanında makale çevirisi </t>
  </si>
  <si>
    <t>3.11. Uluslararası yayınevleri tarafından yayımlanan ansiklopedilerde madde</t>
  </si>
  <si>
    <t>3.12. Ulusal yayınevleri tarafından yayımlanan ansiklopedilerde madde</t>
  </si>
  <si>
    <t xml:space="preserve">3.13. Alanında kitap kritiği </t>
  </si>
  <si>
    <t>11.13. Üniversitelerin Kalite Komisyonlarında görev almak</t>
  </si>
  <si>
    <t>DENEME</t>
  </si>
  <si>
    <t>DENEMR</t>
  </si>
  <si>
    <t>DENEME DENEME</t>
  </si>
  <si>
    <t>A</t>
  </si>
  <si>
    <t>B</t>
  </si>
  <si>
    <t>C</t>
  </si>
  <si>
    <t>ABC</t>
  </si>
  <si>
    <t xml:space="preserve">Bu belge içinde alt kısımda bulunan 1-15. bölümlerdeki yeşil renklisatırlara bilgi girmeniz gerekir. Diğer sayfalarda gireceğiniz bilgiler Başvuru Bilgi Formu sayfasına otomatik aktarılacaktır. Örnek olarak verilen bilgilerin yerine kendi özgeçmişinizde olanların girişini yazınız.. Başvuru bilgi sayfasının  üst kısmındaki ad soyad ile h indeks arasında kişisel bilgilerinizi giriniz.  </t>
  </si>
  <si>
    <t>BELGE İÇERİSİNDE ÖRNEK OLARAK VERİLEN DENEME SATIRLARINI DEĞİŞTİRİNİZ. ALANINIZLA İLGİLİ BİR ÇALIŞMANIZ YOKSA 1-15. BÖLÜM İÇİNDEKİ SATIRLARI SİLMENİZ GEREKMEKTEDİR.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</si>
</sst>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quot;₺&quot;_-;\-* #,##0.00\ &quot;₺&quot;_-;_-* &quot;-&quot;??\ &quot;₺&quot;_-;_-@_-"/>
  </numFmts>
  <fonts count="63" x14ac:knownFonts="1">
    <font>
      <sz val="11"/>
      <color theme="1"/>
      <name val="Calibri"/>
      <family val="2"/>
      <charset val="162"/>
      <scheme val="minor"/>
    </font>
    <font>
      <sz val="11"/>
      <color indexed="8"/>
      <name val="Calibri"/>
      <family val="2"/>
      <charset val="162"/>
    </font>
    <font>
      <b/>
      <sz val="10"/>
      <color indexed="8"/>
      <name val="Times New Roman"/>
      <family val="1"/>
      <charset val="162"/>
    </font>
    <font>
      <b/>
      <sz val="11"/>
      <color indexed="8"/>
      <name val="Times New Roman"/>
      <family val="1"/>
      <charset val="162"/>
    </font>
    <font>
      <b/>
      <sz val="7"/>
      <color indexed="8"/>
      <name val="Times New Roman"/>
      <family val="1"/>
      <charset val="162"/>
    </font>
    <font>
      <sz val="10"/>
      <name val="Times New Roman"/>
      <family val="1"/>
      <charset val="162"/>
    </font>
    <font>
      <sz val="10"/>
      <color indexed="8"/>
      <name val="Times New Roman"/>
      <family val="1"/>
      <charset val="162"/>
    </font>
    <font>
      <sz val="10"/>
      <color indexed="8"/>
      <name val="Times New Roman"/>
      <family val="1"/>
      <charset val="162"/>
    </font>
    <font>
      <sz val="11"/>
      <color indexed="8"/>
      <name val="Times New Roman"/>
      <family val="1"/>
      <charset val="162"/>
    </font>
    <font>
      <sz val="10"/>
      <color indexed="8"/>
      <name val="Times New Roman"/>
      <family val="1"/>
      <charset val="162"/>
    </font>
    <font>
      <b/>
      <sz val="11"/>
      <color indexed="8"/>
      <name val="Times New Roman"/>
      <family val="1"/>
      <charset val="162"/>
    </font>
    <font>
      <sz val="11"/>
      <color indexed="8"/>
      <name val="Times New Roman"/>
      <family val="1"/>
      <charset val="162"/>
    </font>
    <font>
      <b/>
      <sz val="12"/>
      <color indexed="8"/>
      <name val="Times New Roman"/>
      <family val="1"/>
      <charset val="162"/>
    </font>
    <font>
      <sz val="11"/>
      <color indexed="8"/>
      <name val="Calibri"/>
      <family val="2"/>
      <charset val="162"/>
    </font>
    <font>
      <b/>
      <sz val="11"/>
      <color indexed="8"/>
      <name val="Calibri"/>
      <family val="2"/>
      <charset val="162"/>
    </font>
    <font>
      <sz val="8"/>
      <name val="Calibri"/>
      <family val="2"/>
      <charset val="162"/>
    </font>
    <font>
      <b/>
      <i/>
      <sz val="11"/>
      <color indexed="16"/>
      <name val="Calibri"/>
      <family val="2"/>
      <charset val="162"/>
    </font>
    <font>
      <b/>
      <i/>
      <sz val="12"/>
      <color indexed="16"/>
      <name val="Calibri"/>
      <family val="2"/>
      <charset val="162"/>
    </font>
    <font>
      <sz val="12"/>
      <color indexed="8"/>
      <name val="Calibri"/>
      <family val="2"/>
      <charset val="162"/>
    </font>
    <font>
      <sz val="12"/>
      <color indexed="8"/>
      <name val="Times New Roman"/>
      <family val="1"/>
    </font>
    <font>
      <b/>
      <sz val="12"/>
      <color indexed="8"/>
      <name val="Times New Roman"/>
      <family val="1"/>
    </font>
    <font>
      <b/>
      <sz val="14"/>
      <color indexed="8"/>
      <name val="Times New Roman"/>
      <family val="1"/>
      <charset val="162"/>
    </font>
    <font>
      <sz val="9"/>
      <color indexed="81"/>
      <name val="Tahoma"/>
      <family val="2"/>
      <charset val="162"/>
    </font>
    <font>
      <b/>
      <sz val="9"/>
      <color indexed="81"/>
      <name val="Tahoma"/>
      <family val="2"/>
      <charset val="162"/>
    </font>
    <font>
      <sz val="12"/>
      <color indexed="8"/>
      <name val="Times New Roman"/>
      <family val="1"/>
      <charset val="162"/>
    </font>
    <font>
      <sz val="11"/>
      <color indexed="81"/>
      <name val="Times New Roman"/>
      <family val="1"/>
      <charset val="162"/>
    </font>
    <font>
      <b/>
      <sz val="11"/>
      <color indexed="81"/>
      <name val="Times New Roman"/>
      <family val="1"/>
      <charset val="162"/>
    </font>
    <font>
      <sz val="11"/>
      <color rgb="FF3F3F76"/>
      <name val="Calibri"/>
      <family val="2"/>
      <charset val="162"/>
      <scheme val="minor"/>
    </font>
    <font>
      <sz val="11"/>
      <color rgb="FF9C6500"/>
      <name val="Calibri"/>
      <family val="2"/>
      <charset val="162"/>
      <scheme val="minor"/>
    </font>
    <font>
      <sz val="11"/>
      <color theme="1"/>
      <name val="Times New Roman"/>
      <family val="1"/>
      <charset val="162"/>
    </font>
    <font>
      <b/>
      <sz val="11"/>
      <color theme="1"/>
      <name val="Times New Roman"/>
      <family val="1"/>
      <charset val="162"/>
    </font>
    <font>
      <b/>
      <sz val="12"/>
      <color theme="1"/>
      <name val="Times New Roman"/>
      <family val="1"/>
      <charset val="162"/>
    </font>
    <font>
      <sz val="10"/>
      <color theme="1"/>
      <name val="Times New Roman"/>
      <family val="1"/>
      <charset val="162"/>
    </font>
    <font>
      <sz val="10"/>
      <color rgb="FF000000"/>
      <name val="Times New Roman"/>
      <family val="1"/>
      <charset val="162"/>
    </font>
    <font>
      <b/>
      <sz val="14"/>
      <color rgb="FFFF0000"/>
      <name val="Times New Roman"/>
      <family val="1"/>
      <charset val="162"/>
    </font>
    <font>
      <b/>
      <sz val="11"/>
      <color theme="1"/>
      <name val="Times New Roman"/>
    </font>
    <font>
      <sz val="11"/>
      <color theme="1"/>
      <name val="Times New Roman"/>
    </font>
    <font>
      <u/>
      <sz val="11"/>
      <color theme="10"/>
      <name val="Calibri"/>
      <family val="2"/>
      <charset val="162"/>
      <scheme val="minor"/>
    </font>
    <font>
      <u/>
      <sz val="11"/>
      <color theme="10"/>
      <name val="Times New Roman"/>
      <family val="1"/>
      <charset val="162"/>
    </font>
    <font>
      <b/>
      <sz val="11"/>
      <color rgb="FFFF0000"/>
      <name val="Times New Roman"/>
      <family val="1"/>
      <charset val="162"/>
    </font>
    <font>
      <b/>
      <sz val="11"/>
      <color rgb="FF0070C0"/>
      <name val="Times New Roman"/>
      <family val="1"/>
      <charset val="162"/>
    </font>
    <font>
      <sz val="7"/>
      <color theme="1"/>
      <name val="Times New Roman"/>
      <family val="1"/>
      <charset val="162"/>
    </font>
    <font>
      <sz val="11"/>
      <color rgb="FFFF0000"/>
      <name val="Times New Roman"/>
      <family val="1"/>
      <charset val="162"/>
    </font>
    <font>
      <b/>
      <sz val="12"/>
      <color rgb="FFFF0000"/>
      <name val="Times New Roman"/>
      <family val="1"/>
      <charset val="162"/>
    </font>
    <font>
      <b/>
      <sz val="11"/>
      <color rgb="FFFA7D00"/>
      <name val="Calibri"/>
      <family val="2"/>
      <charset val="162"/>
      <scheme val="minor"/>
    </font>
    <font>
      <sz val="9"/>
      <color indexed="81"/>
      <name val="Tahoma"/>
      <charset val="1"/>
    </font>
    <font>
      <b/>
      <sz val="9"/>
      <color indexed="81"/>
      <name val="Tahoma"/>
      <charset val="1"/>
    </font>
    <font>
      <sz val="11"/>
      <color indexed="8"/>
      <name val="Calibri"/>
    </font>
    <font>
      <b/>
      <sz val="10"/>
      <color rgb="FFFF0000"/>
      <name val="Times New Roman"/>
      <family val="1"/>
      <charset val="162"/>
    </font>
    <font>
      <b/>
      <i/>
      <sz val="11"/>
      <color indexed="16"/>
      <name val="Calibri"/>
    </font>
    <font>
      <b/>
      <i/>
      <sz val="11"/>
      <color indexed="16"/>
      <name val="Calibri"/>
      <family val="2"/>
      <charset val="162"/>
      <scheme val="minor"/>
    </font>
    <font>
      <b/>
      <sz val="10"/>
      <color theme="0"/>
      <name val="Times New Roman"/>
      <family val="1"/>
      <charset val="162"/>
    </font>
    <font>
      <b/>
      <sz val="11"/>
      <name val="Times New Roman"/>
      <family val="1"/>
      <charset val="162"/>
    </font>
    <font>
      <b/>
      <sz val="18"/>
      <name val="Calibri"/>
      <family val="2"/>
      <charset val="162"/>
      <scheme val="minor"/>
    </font>
    <font>
      <b/>
      <sz val="12"/>
      <color theme="6" tint="0.59999389629810485"/>
      <name val="Times New Roman"/>
      <family val="1"/>
      <charset val="162"/>
    </font>
    <font>
      <b/>
      <sz val="12"/>
      <color theme="0"/>
      <name val="Times New Roman"/>
      <family val="1"/>
      <charset val="162"/>
    </font>
    <font>
      <b/>
      <sz val="11"/>
      <color theme="0"/>
      <name val="Times New Roman"/>
      <family val="1"/>
      <charset val="162"/>
    </font>
    <font>
      <b/>
      <sz val="11"/>
      <color rgb="FFFF0000"/>
      <name val="Times New Roman"/>
    </font>
    <font>
      <b/>
      <sz val="11"/>
      <color theme="0" tint="-0.249977111117893"/>
      <name val="Times New Roman"/>
      <family val="1"/>
      <charset val="162"/>
    </font>
    <font>
      <sz val="11"/>
      <color theme="0"/>
      <name val="Times New Roman"/>
      <family val="1"/>
      <charset val="162"/>
    </font>
    <font>
      <b/>
      <sz val="14"/>
      <color theme="1"/>
      <name val="Calibri"/>
      <family val="2"/>
      <charset val="162"/>
      <scheme val="minor"/>
    </font>
    <font>
      <sz val="14"/>
      <color indexed="81"/>
      <name val="Times New Roman"/>
      <family val="1"/>
      <charset val="162"/>
    </font>
    <font>
      <b/>
      <sz val="14"/>
      <name val="Calibri"/>
      <family val="2"/>
      <charset val="162"/>
      <scheme val="minor"/>
    </font>
  </fonts>
  <fills count="31">
    <fill>
      <patternFill patternType="none"/>
    </fill>
    <fill>
      <patternFill patternType="gray125"/>
    </fill>
    <fill>
      <patternFill patternType="solid">
        <fgColor indexed="22"/>
        <bgColor indexed="24"/>
      </patternFill>
    </fill>
    <fill>
      <patternFill patternType="solid">
        <fgColor indexed="9"/>
        <bgColor indexed="24"/>
      </patternFill>
    </fill>
    <fill>
      <patternFill patternType="solid">
        <fgColor indexed="47"/>
        <bgColor indexed="64"/>
      </patternFill>
    </fill>
    <fill>
      <patternFill patternType="solid">
        <fgColor indexed="43"/>
        <bgColor indexed="24"/>
      </patternFill>
    </fill>
    <fill>
      <patternFill patternType="solid">
        <fgColor indexed="15"/>
        <bgColor indexed="24"/>
      </patternFill>
    </fill>
    <fill>
      <patternFill patternType="solid">
        <fgColor indexed="49"/>
        <bgColor indexed="24"/>
      </patternFill>
    </fill>
    <fill>
      <patternFill patternType="solid">
        <fgColor indexed="48"/>
        <bgColor indexed="64"/>
      </patternFill>
    </fill>
    <fill>
      <patternFill patternType="solid">
        <fgColor indexed="13"/>
        <bgColor indexed="64"/>
      </patternFill>
    </fill>
    <fill>
      <patternFill patternType="solid">
        <fgColor indexed="53"/>
        <bgColor indexed="64"/>
      </patternFill>
    </fill>
    <fill>
      <patternFill patternType="solid">
        <fgColor indexed="10"/>
        <bgColor indexed="64"/>
      </patternFill>
    </fill>
    <fill>
      <patternFill patternType="solid">
        <fgColor indexed="17"/>
        <bgColor indexed="64"/>
      </patternFill>
    </fill>
    <fill>
      <patternFill patternType="solid">
        <fgColor indexed="20"/>
        <bgColor indexed="64"/>
      </patternFill>
    </fill>
    <fill>
      <patternFill patternType="solid">
        <fgColor rgb="FFFFCC99"/>
      </patternFill>
    </fill>
    <fill>
      <patternFill patternType="solid">
        <fgColor rgb="FFFFEB9C"/>
      </patternFill>
    </fill>
    <fill>
      <patternFill patternType="solid">
        <fgColor theme="0"/>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rgb="FFF2F2F2"/>
      </patternFill>
    </fill>
    <fill>
      <patternFill patternType="solid">
        <fgColor theme="7" tint="0.59999389629810485"/>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8" tint="0.79998168889431442"/>
        <bgColor indexed="64"/>
      </patternFill>
    </fill>
    <fill>
      <patternFill patternType="solid">
        <fgColor theme="7" tint="0.39997558519241921"/>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0" fontId="27" fillId="14" borderId="32" applyNumberFormat="0" applyAlignment="0" applyProtection="0"/>
    <xf numFmtId="0" fontId="28" fillId="15" borderId="0" applyNumberFormat="0" applyBorder="0" applyAlignment="0" applyProtection="0"/>
    <xf numFmtId="164" fontId="13" fillId="0" borderId="0" applyFont="0" applyFill="0" applyBorder="0" applyAlignment="0" applyProtection="0"/>
    <xf numFmtId="9" fontId="13" fillId="0" borderId="0" applyFont="0" applyFill="0" applyBorder="0" applyAlignment="0" applyProtection="0"/>
    <xf numFmtId="0" fontId="37" fillId="0" borderId="0" applyNumberFormat="0" applyFill="0" applyBorder="0" applyAlignment="0" applyProtection="0"/>
    <xf numFmtId="0" fontId="44" fillId="20" borderId="32" applyNumberFormat="0" applyAlignment="0" applyProtection="0"/>
  </cellStyleXfs>
  <cellXfs count="246">
    <xf numFmtId="0" fontId="0" fillId="0" borderId="0" xfId="0"/>
    <xf numFmtId="0" fontId="8" fillId="0" borderId="0" xfId="0" applyFont="1"/>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11" fillId="0" borderId="1" xfId="0" applyFont="1" applyBorder="1" applyAlignment="1">
      <alignment horizontal="center" vertical="center"/>
    </xf>
    <xf numFmtId="0" fontId="0" fillId="0" borderId="0" xfId="0" applyAlignment="1"/>
    <xf numFmtId="0" fontId="0" fillId="0" borderId="0" xfId="0" applyAlignment="1">
      <alignment vertical="top"/>
    </xf>
    <xf numFmtId="0" fontId="0" fillId="0" borderId="0" xfId="0" applyAlignment="1">
      <alignment wrapText="1"/>
    </xf>
    <xf numFmtId="0" fontId="0" fillId="0" borderId="0" xfId="0" applyAlignment="1">
      <alignment vertical="top" wrapText="1"/>
    </xf>
    <xf numFmtId="14" fontId="1" fillId="2" borderId="1" xfId="0" applyNumberFormat="1" applyFont="1" applyFill="1" applyBorder="1" applyAlignment="1">
      <alignment horizontal="center" vertical="center"/>
    </xf>
    <xf numFmtId="14" fontId="1" fillId="3" borderId="1" xfId="0" applyNumberFormat="1" applyFont="1" applyFill="1" applyBorder="1" applyAlignment="1">
      <alignment horizontal="center" vertical="center"/>
    </xf>
    <xf numFmtId="0" fontId="18" fillId="0" borderId="0" xfId="0" applyFont="1"/>
    <xf numFmtId="0" fontId="0" fillId="0" borderId="0" xfId="0" applyAlignment="1">
      <alignment horizontal="left" vertical="center"/>
    </xf>
    <xf numFmtId="1" fontId="8" fillId="0" borderId="1" xfId="3" applyNumberFormat="1" applyFont="1" applyBorder="1" applyAlignment="1">
      <alignment horizontal="center" vertical="center"/>
    </xf>
    <xf numFmtId="0" fontId="2" fillId="4" borderId="3" xfId="0" applyFont="1" applyFill="1" applyBorder="1" applyAlignment="1">
      <alignment horizontal="right"/>
    </xf>
    <xf numFmtId="0" fontId="2" fillId="4" borderId="4" xfId="0" applyFont="1" applyFill="1" applyBorder="1" applyAlignment="1">
      <alignment horizontal="right"/>
    </xf>
    <xf numFmtId="0" fontId="8" fillId="0" borderId="5" xfId="0" applyFont="1" applyBorder="1" applyAlignment="1">
      <alignment horizontal="center" vertical="center"/>
    </xf>
    <xf numFmtId="0" fontId="0" fillId="0" borderId="0" xfId="0" applyAlignment="1">
      <alignment horizontal="center" vertical="center"/>
    </xf>
    <xf numFmtId="0" fontId="16" fillId="5" borderId="2" xfId="0" applyFont="1" applyFill="1" applyBorder="1" applyAlignment="1">
      <alignment horizontal="center" vertical="center"/>
    </xf>
    <xf numFmtId="0" fontId="17" fillId="6" borderId="1" xfId="0" applyFont="1" applyFill="1" applyBorder="1" applyAlignment="1">
      <alignment horizontal="center" vertical="center"/>
    </xf>
    <xf numFmtId="0" fontId="17" fillId="7" borderId="1" xfId="0" applyFont="1" applyFill="1" applyBorder="1" applyAlignment="1">
      <alignment horizontal="center" vertical="center"/>
    </xf>
    <xf numFmtId="0" fontId="17" fillId="5" borderId="1" xfId="0" applyFont="1" applyFill="1" applyBorder="1" applyAlignment="1">
      <alignment horizontal="center" vertical="center"/>
    </xf>
    <xf numFmtId="0" fontId="17" fillId="2" borderId="1" xfId="0" applyFont="1" applyFill="1" applyBorder="1" applyAlignment="1">
      <alignment horizontal="center" vertical="center"/>
    </xf>
    <xf numFmtId="0" fontId="17" fillId="5" borderId="1" xfId="0" applyFont="1" applyFill="1" applyBorder="1" applyAlignment="1">
      <alignment horizontal="center" vertical="center" wrapText="1"/>
    </xf>
    <xf numFmtId="0" fontId="16" fillId="2" borderId="2" xfId="0" applyFont="1" applyFill="1" applyBorder="1" applyAlignment="1">
      <alignment horizontal="center" vertical="center"/>
    </xf>
    <xf numFmtId="0" fontId="8" fillId="0" borderId="2" xfId="0" applyFont="1" applyBorder="1" applyAlignment="1">
      <alignment horizontal="center" vertical="center"/>
    </xf>
    <xf numFmtId="2" fontId="8" fillId="0" borderId="1" xfId="3" applyNumberFormat="1" applyFont="1" applyBorder="1" applyAlignment="1">
      <alignment horizontal="center" vertical="center"/>
    </xf>
    <xf numFmtId="1" fontId="8" fillId="0" borderId="5" xfId="3" applyNumberFormat="1" applyFont="1" applyBorder="1" applyAlignment="1">
      <alignment horizontal="center" vertical="center"/>
    </xf>
    <xf numFmtId="0" fontId="19" fillId="0" borderId="1" xfId="0" applyFont="1" applyBorder="1" applyAlignment="1">
      <alignment horizontal="center" vertical="center" wrapText="1"/>
    </xf>
    <xf numFmtId="0" fontId="8" fillId="0" borderId="2" xfId="0" applyFont="1" applyBorder="1" applyAlignment="1">
      <alignment horizontal="center" vertical="center" wrapText="1"/>
    </xf>
    <xf numFmtId="2" fontId="0" fillId="0" borderId="0" xfId="0" applyNumberFormat="1"/>
    <xf numFmtId="2" fontId="8" fillId="0" borderId="2" xfId="0" applyNumberFormat="1" applyFont="1" applyBorder="1" applyAlignment="1">
      <alignment horizontal="center" vertical="center" wrapText="1"/>
    </xf>
    <xf numFmtId="2" fontId="8" fillId="0" borderId="1" xfId="0" applyNumberFormat="1" applyFont="1" applyBorder="1" applyAlignment="1">
      <alignment horizontal="center" vertical="center" wrapText="1"/>
    </xf>
    <xf numFmtId="2" fontId="10" fillId="8" borderId="1" xfId="0" applyNumberFormat="1" applyFont="1" applyFill="1" applyBorder="1" applyAlignment="1">
      <alignment horizontal="center" vertical="center"/>
    </xf>
    <xf numFmtId="2" fontId="10" fillId="9" borderId="1" xfId="0" applyNumberFormat="1" applyFont="1" applyFill="1" applyBorder="1" applyAlignment="1">
      <alignment horizontal="center" vertical="center"/>
    </xf>
    <xf numFmtId="2" fontId="10" fillId="10" borderId="1" xfId="0" applyNumberFormat="1" applyFont="1" applyFill="1" applyBorder="1" applyAlignment="1">
      <alignment horizontal="center" vertical="center"/>
    </xf>
    <xf numFmtId="2" fontId="10" fillId="11" borderId="1" xfId="0" applyNumberFormat="1" applyFont="1" applyFill="1" applyBorder="1" applyAlignment="1">
      <alignment horizontal="center" vertical="center"/>
    </xf>
    <xf numFmtId="2" fontId="10" fillId="12" borderId="1" xfId="0" applyNumberFormat="1" applyFont="1" applyFill="1" applyBorder="1" applyAlignment="1">
      <alignment horizontal="center" vertical="center"/>
    </xf>
    <xf numFmtId="2" fontId="10" fillId="13" borderId="1" xfId="0" applyNumberFormat="1" applyFont="1" applyFill="1" applyBorder="1" applyAlignment="1">
      <alignment horizontal="center" vertical="center"/>
    </xf>
    <xf numFmtId="2" fontId="8" fillId="0" borderId="1" xfId="0" applyNumberFormat="1" applyFont="1" applyBorder="1" applyAlignment="1">
      <alignment horizontal="center" vertical="center"/>
    </xf>
    <xf numFmtId="2" fontId="8" fillId="0" borderId="5" xfId="3" applyNumberFormat="1" applyFont="1" applyBorder="1" applyAlignment="1">
      <alignment horizontal="center" vertical="center"/>
    </xf>
    <xf numFmtId="2" fontId="0" fillId="0" borderId="0" xfId="0" applyNumberFormat="1" applyAlignment="1">
      <alignment horizontal="center" vertical="center"/>
    </xf>
    <xf numFmtId="1" fontId="8" fillId="0" borderId="1" xfId="0" applyNumberFormat="1" applyFont="1" applyBorder="1" applyAlignment="1">
      <alignment horizontal="center" vertical="center"/>
    </xf>
    <xf numFmtId="0" fontId="0" fillId="0" borderId="0" xfId="0" applyAlignment="1">
      <alignment vertical="center"/>
    </xf>
    <xf numFmtId="0" fontId="8" fillId="16" borderId="1" xfId="0" applyFont="1" applyFill="1" applyBorder="1" applyAlignment="1">
      <alignment horizontal="center" vertical="center" wrapText="1"/>
    </xf>
    <xf numFmtId="2" fontId="8" fillId="16" borderId="1" xfId="0" applyNumberFormat="1" applyFont="1" applyFill="1" applyBorder="1" applyAlignment="1">
      <alignment horizontal="center" vertical="center" wrapText="1"/>
    </xf>
    <xf numFmtId="0" fontId="3" fillId="4" borderId="1" xfId="0" applyFont="1" applyFill="1" applyBorder="1" applyAlignment="1">
      <alignment horizontal="right"/>
    </xf>
    <xf numFmtId="2" fontId="3" fillId="9" borderId="5" xfId="0" applyNumberFormat="1" applyFont="1" applyFill="1" applyBorder="1" applyAlignment="1">
      <alignment horizontal="center" vertical="center"/>
    </xf>
    <xf numFmtId="2" fontId="3" fillId="9" borderId="1" xfId="0" applyNumberFormat="1" applyFont="1" applyFill="1" applyBorder="1" applyAlignment="1">
      <alignment horizontal="center" vertical="center"/>
    </xf>
    <xf numFmtId="0" fontId="29" fillId="0" borderId="0" xfId="0" applyFont="1"/>
    <xf numFmtId="0" fontId="29" fillId="0" borderId="0" xfId="0" applyFont="1" applyAlignment="1">
      <alignment horizontal="left" vertical="center" wrapText="1"/>
    </xf>
    <xf numFmtId="0" fontId="29" fillId="0" borderId="0" xfId="0" applyFont="1" applyAlignment="1">
      <alignment horizontal="left" vertical="center"/>
    </xf>
    <xf numFmtId="0" fontId="30" fillId="0" borderId="0" xfId="0" applyFont="1" applyAlignment="1">
      <alignment horizontal="center" vertical="center"/>
    </xf>
    <xf numFmtId="0" fontId="31" fillId="0" borderId="0" xfId="0" applyFont="1" applyAlignment="1">
      <alignment horizontal="left" vertical="center"/>
    </xf>
    <xf numFmtId="0" fontId="29" fillId="0" borderId="0" xfId="0" applyFont="1" applyAlignment="1">
      <alignment horizontal="center" vertical="center"/>
    </xf>
    <xf numFmtId="0" fontId="12" fillId="4" borderId="1" xfId="0" applyFont="1" applyFill="1" applyBorder="1" applyAlignment="1">
      <alignment horizontal="right"/>
    </xf>
    <xf numFmtId="0" fontId="31" fillId="0" borderId="0" xfId="0" applyFont="1" applyAlignment="1">
      <alignment horizontal="center" vertical="center"/>
    </xf>
    <xf numFmtId="0" fontId="30" fillId="0" borderId="0" xfId="0" applyFont="1" applyAlignment="1">
      <alignment horizontal="left" vertical="center" wrapText="1"/>
    </xf>
    <xf numFmtId="2" fontId="30" fillId="0" borderId="0" xfId="0" applyNumberFormat="1" applyFont="1" applyAlignment="1">
      <alignment horizontal="center" vertical="center"/>
    </xf>
    <xf numFmtId="1" fontId="30" fillId="0" borderId="0" xfId="0" applyNumberFormat="1" applyFont="1" applyAlignment="1">
      <alignment horizontal="center" vertical="center"/>
    </xf>
    <xf numFmtId="14" fontId="14" fillId="2" borderId="1" xfId="0" applyNumberFormat="1" applyFont="1" applyFill="1" applyBorder="1" applyAlignment="1">
      <alignment horizontal="center" vertical="center"/>
    </xf>
    <xf numFmtId="14" fontId="14" fillId="3" borderId="1" xfId="0" applyNumberFormat="1" applyFont="1" applyFill="1" applyBorder="1" applyAlignment="1">
      <alignment horizontal="center" vertical="center"/>
    </xf>
    <xf numFmtId="0" fontId="30" fillId="0" borderId="0" xfId="0" applyFont="1" applyAlignment="1">
      <alignment horizontal="left" vertical="center"/>
    </xf>
    <xf numFmtId="14" fontId="14" fillId="2" borderId="14" xfId="0" applyNumberFormat="1" applyFont="1" applyFill="1" applyBorder="1" applyAlignment="1">
      <alignment horizontal="center" vertical="center"/>
    </xf>
    <xf numFmtId="0" fontId="30" fillId="0" borderId="0" xfId="4" applyNumberFormat="1" applyFont="1" applyAlignment="1">
      <alignment horizontal="center" vertical="center"/>
    </xf>
    <xf numFmtId="0" fontId="31" fillId="0" borderId="0" xfId="0" applyFont="1" applyAlignment="1">
      <alignment vertical="center"/>
    </xf>
    <xf numFmtId="0" fontId="31" fillId="0" borderId="0" xfId="0" applyFont="1" applyAlignment="1">
      <alignment vertical="center" wrapText="1"/>
    </xf>
    <xf numFmtId="0" fontId="29" fillId="0" borderId="0" xfId="0" applyFont="1" applyAlignment="1">
      <alignment vertical="center"/>
    </xf>
    <xf numFmtId="0" fontId="29" fillId="0" borderId="0" xfId="0" applyFont="1" applyAlignment="1">
      <alignment vertical="center" wrapText="1"/>
    </xf>
    <xf numFmtId="2" fontId="35" fillId="0" borderId="0" xfId="0" applyNumberFormat="1" applyFont="1" applyAlignment="1">
      <alignment horizontal="center" vertical="center"/>
    </xf>
    <xf numFmtId="0" fontId="36" fillId="0" borderId="0" xfId="0" applyFont="1" applyAlignment="1">
      <alignment horizontal="left" vertical="center" wrapText="1"/>
    </xf>
    <xf numFmtId="0" fontId="36" fillId="0" borderId="0" xfId="0" applyFont="1" applyAlignment="1">
      <alignment horizontal="center" vertical="center"/>
    </xf>
    <xf numFmtId="0" fontId="35" fillId="0" borderId="0" xfId="0" applyFont="1" applyAlignment="1">
      <alignment horizontal="center" vertical="center"/>
    </xf>
    <xf numFmtId="0" fontId="3" fillId="4" borderId="10" xfId="0" applyFont="1" applyFill="1" applyBorder="1" applyAlignment="1">
      <alignment horizontal="center" vertical="center" wrapText="1"/>
    </xf>
    <xf numFmtId="0" fontId="3" fillId="4" borderId="11" xfId="0" applyFont="1" applyFill="1" applyBorder="1" applyAlignment="1">
      <alignment horizontal="center" vertical="center" wrapText="1"/>
    </xf>
    <xf numFmtId="0" fontId="29" fillId="0" borderId="1" xfId="0" applyFont="1" applyBorder="1" applyAlignment="1">
      <alignment horizontal="center" vertical="center"/>
    </xf>
    <xf numFmtId="1" fontId="12" fillId="18" borderId="13" xfId="0" applyNumberFormat="1" applyFont="1" applyFill="1" applyBorder="1" applyAlignment="1">
      <alignment wrapText="1"/>
    </xf>
    <xf numFmtId="1" fontId="12" fillId="18" borderId="4" xfId="0" applyNumberFormat="1" applyFont="1" applyFill="1" applyBorder="1" applyAlignment="1">
      <alignment wrapText="1"/>
    </xf>
    <xf numFmtId="2" fontId="12" fillId="19" borderId="1" xfId="0" applyNumberFormat="1" applyFont="1" applyFill="1" applyBorder="1" applyProtection="1"/>
    <xf numFmtId="2" fontId="12" fillId="19" borderId="1" xfId="0" applyNumberFormat="1" applyFont="1" applyFill="1" applyBorder="1" applyAlignment="1" applyProtection="1">
      <alignment wrapText="1"/>
    </xf>
    <xf numFmtId="0" fontId="12" fillId="19" borderId="5" xfId="0" applyFont="1" applyFill="1" applyBorder="1" applyAlignment="1" applyProtection="1">
      <alignment wrapText="1"/>
    </xf>
    <xf numFmtId="0" fontId="12" fillId="19" borderId="1" xfId="0" applyFont="1" applyFill="1" applyBorder="1" applyAlignment="1" applyProtection="1"/>
    <xf numFmtId="0" fontId="43" fillId="17" borderId="0" xfId="0" applyFont="1" applyFill="1" applyAlignment="1">
      <alignment horizontal="left" vertical="center"/>
    </xf>
    <xf numFmtId="1" fontId="39" fillId="17" borderId="0" xfId="0" applyNumberFormat="1" applyFont="1" applyFill="1" applyAlignment="1">
      <alignment horizontal="center" vertical="center"/>
    </xf>
    <xf numFmtId="0" fontId="31" fillId="0" borderId="0" xfId="0" applyFont="1" applyAlignment="1">
      <alignment horizontal="left" vertical="center" wrapText="1"/>
    </xf>
    <xf numFmtId="0" fontId="29" fillId="0" borderId="0" xfId="0" applyFont="1" applyAlignment="1">
      <alignment horizontal="center" vertical="center" wrapText="1"/>
    </xf>
    <xf numFmtId="0" fontId="36" fillId="0" borderId="0" xfId="0" applyFont="1" applyBorder="1" applyAlignment="1">
      <alignment horizontal="left" vertical="center" wrapText="1"/>
    </xf>
    <xf numFmtId="0" fontId="36" fillId="0" borderId="0" xfId="0" applyFont="1" applyBorder="1" applyAlignment="1">
      <alignment horizontal="center" vertical="center"/>
    </xf>
    <xf numFmtId="0" fontId="35" fillId="0" borderId="0" xfId="0" applyFont="1" applyBorder="1" applyAlignment="1">
      <alignment horizontal="left" vertical="center"/>
    </xf>
    <xf numFmtId="1" fontId="35" fillId="0" borderId="0" xfId="0" applyNumberFormat="1" applyFont="1" applyBorder="1" applyAlignment="1">
      <alignment horizontal="center" vertical="center"/>
    </xf>
    <xf numFmtId="0" fontId="36" fillId="0" borderId="0" xfId="0" applyFont="1" applyAlignment="1">
      <alignment horizontal="left" vertical="center"/>
    </xf>
    <xf numFmtId="14" fontId="47" fillId="3" borderId="14" xfId="0" applyNumberFormat="1" applyFont="1" applyFill="1" applyBorder="1" applyAlignment="1"/>
    <xf numFmtId="14" fontId="1" fillId="2" borderId="14" xfId="0" applyNumberFormat="1" applyFont="1" applyFill="1" applyBorder="1" applyAlignment="1">
      <alignment horizontal="center" vertical="center"/>
    </xf>
    <xf numFmtId="0" fontId="12" fillId="4" borderId="2" xfId="0" applyFont="1" applyFill="1" applyBorder="1" applyAlignment="1">
      <alignment horizontal="right"/>
    </xf>
    <xf numFmtId="0" fontId="24" fillId="0" borderId="2" xfId="0" applyFont="1" applyBorder="1"/>
    <xf numFmtId="0" fontId="2" fillId="4" borderId="7" xfId="0" applyFont="1" applyFill="1" applyBorder="1" applyAlignment="1">
      <alignment horizontal="right"/>
    </xf>
    <xf numFmtId="2" fontId="10" fillId="21" borderId="1" xfId="0" applyNumberFormat="1" applyFont="1" applyFill="1" applyBorder="1" applyAlignment="1">
      <alignment horizontal="center" vertical="center"/>
    </xf>
    <xf numFmtId="2" fontId="10" fillId="22" borderId="1" xfId="0" applyNumberFormat="1" applyFont="1" applyFill="1" applyBorder="1" applyAlignment="1">
      <alignment horizontal="center" vertical="center"/>
    </xf>
    <xf numFmtId="0" fontId="35" fillId="0" borderId="0" xfId="0" applyFont="1" applyBorder="1" applyAlignment="1">
      <alignment horizontal="center" vertical="center"/>
    </xf>
    <xf numFmtId="2" fontId="35" fillId="0" borderId="0" xfId="0" applyNumberFormat="1" applyFont="1" applyBorder="1" applyAlignment="1">
      <alignment horizontal="center" vertical="center"/>
    </xf>
    <xf numFmtId="14" fontId="49" fillId="5" borderId="6" xfId="0" applyNumberFormat="1" applyFont="1" applyFill="1" applyBorder="1" applyAlignment="1">
      <alignment horizontal="center" vertical="center"/>
    </xf>
    <xf numFmtId="0" fontId="50" fillId="5" borderId="6" xfId="0" applyFont="1" applyFill="1" applyBorder="1" applyAlignment="1">
      <alignment horizontal="center" vertical="center"/>
    </xf>
    <xf numFmtId="2" fontId="43" fillId="0" borderId="5" xfId="0" applyNumberFormat="1" applyFont="1" applyBorder="1" applyAlignment="1"/>
    <xf numFmtId="0" fontId="51" fillId="0" borderId="3" xfId="0" applyFont="1" applyFill="1" applyBorder="1" applyAlignment="1">
      <alignment horizontal="right"/>
    </xf>
    <xf numFmtId="0" fontId="51" fillId="0" borderId="18" xfId="0" applyFont="1" applyFill="1" applyBorder="1" applyAlignment="1">
      <alignment horizontal="right"/>
    </xf>
    <xf numFmtId="0" fontId="51" fillId="0" borderId="17" xfId="0" applyFont="1" applyFill="1" applyBorder="1" applyAlignment="1">
      <alignment horizontal="right"/>
    </xf>
    <xf numFmtId="2" fontId="52" fillId="24" borderId="8" xfId="0" applyNumberFormat="1" applyFont="1" applyFill="1" applyBorder="1" applyAlignment="1">
      <alignment horizontal="center" vertical="center"/>
    </xf>
    <xf numFmtId="2" fontId="52" fillId="24" borderId="9" xfId="0" applyNumberFormat="1" applyFont="1" applyFill="1" applyBorder="1" applyAlignment="1">
      <alignment horizontal="center" vertical="center"/>
    </xf>
    <xf numFmtId="2" fontId="10" fillId="23" borderId="10" xfId="0" applyNumberFormat="1" applyFont="1" applyFill="1" applyBorder="1" applyAlignment="1">
      <alignment horizontal="center" vertical="center"/>
    </xf>
    <xf numFmtId="2" fontId="10" fillId="23" borderId="11" xfId="0" applyNumberFormat="1" applyFont="1" applyFill="1" applyBorder="1" applyAlignment="1">
      <alignment horizontal="center" vertical="center"/>
    </xf>
    <xf numFmtId="2" fontId="10" fillId="25" borderId="1" xfId="0" applyNumberFormat="1" applyFont="1" applyFill="1" applyBorder="1" applyAlignment="1">
      <alignment horizontal="center" vertical="center"/>
    </xf>
    <xf numFmtId="2" fontId="10" fillId="26" borderId="1" xfId="0" applyNumberFormat="1" applyFont="1" applyFill="1" applyBorder="1" applyAlignment="1">
      <alignment horizontal="center" vertical="center"/>
    </xf>
    <xf numFmtId="0" fontId="0" fillId="0" borderId="0" xfId="0" applyBorder="1"/>
    <xf numFmtId="0" fontId="40" fillId="19" borderId="19" xfId="0" applyNumberFormat="1" applyFont="1" applyFill="1" applyBorder="1" applyAlignment="1">
      <alignment horizontal="center" vertical="center" wrapText="1"/>
    </xf>
    <xf numFmtId="0" fontId="40" fillId="19" borderId="0" xfId="0" applyNumberFormat="1" applyFont="1" applyFill="1" applyBorder="1" applyAlignment="1">
      <alignment horizontal="center" vertical="center" wrapText="1"/>
    </xf>
    <xf numFmtId="1" fontId="12" fillId="18" borderId="12" xfId="0" applyNumberFormat="1" applyFont="1" applyFill="1" applyBorder="1" applyAlignment="1">
      <alignment horizontal="left" vertical="center" wrapText="1"/>
    </xf>
    <xf numFmtId="1" fontId="54" fillId="18" borderId="13" xfId="0" applyNumberFormat="1" applyFont="1" applyFill="1" applyBorder="1" applyAlignment="1">
      <alignment vertical="center" wrapText="1"/>
    </xf>
    <xf numFmtId="0" fontId="36" fillId="0" borderId="0" xfId="0" applyFont="1" applyBorder="1" applyAlignment="1">
      <alignment horizontal="center" vertical="center" wrapText="1"/>
    </xf>
    <xf numFmtId="1" fontId="57" fillId="17" borderId="0" xfId="0" applyNumberFormat="1" applyFont="1" applyFill="1" applyBorder="1" applyAlignment="1">
      <alignment horizontal="center" vertical="center"/>
    </xf>
    <xf numFmtId="1" fontId="57" fillId="17" borderId="18" xfId="0" applyNumberFormat="1" applyFont="1" applyFill="1" applyBorder="1" applyAlignment="1">
      <alignment horizontal="center" vertical="center"/>
    </xf>
    <xf numFmtId="0" fontId="58" fillId="27" borderId="0" xfId="0" applyFont="1" applyFill="1" applyAlignment="1">
      <alignment horizontal="center" vertical="center"/>
    </xf>
    <xf numFmtId="14" fontId="1" fillId="3" borderId="14" xfId="0" applyNumberFormat="1" applyFont="1" applyFill="1" applyBorder="1" applyAlignment="1">
      <alignment horizontal="center" vertical="center"/>
    </xf>
    <xf numFmtId="0" fontId="59" fillId="16" borderId="1" xfId="0" applyFont="1" applyFill="1" applyBorder="1"/>
    <xf numFmtId="0" fontId="56" fillId="16" borderId="1" xfId="0" applyFont="1" applyFill="1" applyBorder="1"/>
    <xf numFmtId="0" fontId="56" fillId="16" borderId="1" xfId="1" applyFont="1" applyFill="1" applyBorder="1" applyAlignment="1">
      <alignment horizontal="center" vertical="center"/>
    </xf>
    <xf numFmtId="0" fontId="56" fillId="16" borderId="1" xfId="1" applyFont="1" applyFill="1" applyBorder="1"/>
    <xf numFmtId="2" fontId="59" fillId="16" borderId="1" xfId="2" applyNumberFormat="1" applyFont="1" applyFill="1" applyBorder="1" applyAlignment="1">
      <alignment horizontal="center" vertical="center"/>
    </xf>
    <xf numFmtId="2" fontId="10" fillId="30" borderId="1" xfId="0" applyNumberFormat="1" applyFont="1" applyFill="1" applyBorder="1" applyAlignment="1">
      <alignment horizontal="center" vertical="center"/>
    </xf>
    <xf numFmtId="0" fontId="2" fillId="4" borderId="3" xfId="0" applyFont="1" applyFill="1" applyBorder="1" applyAlignment="1">
      <alignment horizontal="center"/>
    </xf>
    <xf numFmtId="0" fontId="2" fillId="4" borderId="18" xfId="0" applyFont="1" applyFill="1" applyBorder="1" applyAlignment="1">
      <alignment horizontal="center"/>
    </xf>
    <xf numFmtId="0" fontId="6" fillId="0" borderId="4" xfId="0" applyFont="1" applyBorder="1" applyAlignment="1">
      <alignment horizontal="left" vertical="center" wrapText="1"/>
    </xf>
    <xf numFmtId="0" fontId="6" fillId="0" borderId="13" xfId="0" applyFont="1" applyBorder="1" applyAlignment="1">
      <alignment horizontal="left" vertical="center" wrapText="1"/>
    </xf>
    <xf numFmtId="0" fontId="52" fillId="24" borderId="33" xfId="0" applyFont="1" applyFill="1" applyBorder="1" applyAlignment="1">
      <alignment horizontal="left" vertical="center" wrapText="1"/>
    </xf>
    <xf numFmtId="0" fontId="52" fillId="24" borderId="34" xfId="0" applyFont="1" applyFill="1" applyBorder="1" applyAlignment="1">
      <alignment horizontal="left" vertical="center" wrapText="1"/>
    </xf>
    <xf numFmtId="0" fontId="52" fillId="24" borderId="35" xfId="0" applyFont="1" applyFill="1" applyBorder="1" applyAlignment="1">
      <alignment horizontal="left" vertical="center" wrapText="1"/>
    </xf>
    <xf numFmtId="0" fontId="3" fillId="0" borderId="30" xfId="0" applyFont="1" applyBorder="1" applyAlignment="1">
      <alignment horizontal="center"/>
    </xf>
    <xf numFmtId="0" fontId="3" fillId="0" borderId="31" xfId="0" applyFont="1" applyBorder="1" applyAlignment="1">
      <alignment horizontal="center"/>
    </xf>
    <xf numFmtId="0" fontId="32" fillId="0" borderId="1" xfId="0" applyFont="1" applyBorder="1" applyAlignment="1">
      <alignment horizontal="justify" vertical="center"/>
    </xf>
    <xf numFmtId="0" fontId="6" fillId="0" borderId="4" xfId="0" applyFont="1" applyBorder="1" applyAlignment="1">
      <alignment horizontal="left" vertical="center"/>
    </xf>
    <xf numFmtId="0" fontId="6" fillId="0" borderId="13" xfId="0" applyFont="1" applyBorder="1" applyAlignment="1">
      <alignment horizontal="left" vertical="center"/>
    </xf>
    <xf numFmtId="0" fontId="34" fillId="16" borderId="4" xfId="0" applyFont="1" applyFill="1" applyBorder="1" applyAlignment="1">
      <alignment horizontal="left" vertical="center"/>
    </xf>
    <xf numFmtId="0" fontId="34" fillId="16" borderId="12" xfId="0" applyFont="1" applyFill="1" applyBorder="1" applyAlignment="1">
      <alignment horizontal="left" vertical="center"/>
    </xf>
    <xf numFmtId="0" fontId="34" fillId="16" borderId="13" xfId="0" applyFont="1" applyFill="1" applyBorder="1" applyAlignment="1">
      <alignment horizontal="left" vertical="center"/>
    </xf>
    <xf numFmtId="0" fontId="34" fillId="16" borderId="1" xfId="0" applyFont="1" applyFill="1" applyBorder="1" applyAlignment="1">
      <alignment horizontal="center" vertical="center"/>
    </xf>
    <xf numFmtId="0" fontId="3" fillId="12" borderId="4" xfId="0" applyFont="1" applyFill="1" applyBorder="1" applyAlignment="1">
      <alignment horizontal="left" vertical="center" wrapText="1"/>
    </xf>
    <xf numFmtId="0" fontId="10" fillId="12" borderId="12" xfId="0" applyFont="1" applyFill="1" applyBorder="1" applyAlignment="1">
      <alignment horizontal="left" vertical="center"/>
    </xf>
    <xf numFmtId="0" fontId="10" fillId="12" borderId="13" xfId="0" applyFont="1" applyFill="1" applyBorder="1" applyAlignment="1">
      <alignment horizontal="left" vertical="center"/>
    </xf>
    <xf numFmtId="0" fontId="7" fillId="0" borderId="13" xfId="0" applyFont="1" applyBorder="1" applyAlignment="1">
      <alignment horizontal="left" vertical="center" wrapText="1"/>
    </xf>
    <xf numFmtId="2" fontId="3" fillId="0" borderId="4" xfId="0" applyNumberFormat="1" applyFont="1" applyBorder="1" applyAlignment="1">
      <alignment horizontal="center" vertical="center"/>
    </xf>
    <xf numFmtId="0" fontId="3" fillId="0" borderId="13" xfId="0" applyFont="1" applyBorder="1" applyAlignment="1">
      <alignment horizontal="center" vertical="center"/>
    </xf>
    <xf numFmtId="0" fontId="32" fillId="0" borderId="13" xfId="0" applyFont="1" applyBorder="1" applyAlignment="1">
      <alignment horizontal="left" vertical="center" wrapText="1"/>
    </xf>
    <xf numFmtId="0" fontId="5" fillId="0" borderId="3" xfId="0" applyFont="1" applyBorder="1" applyAlignment="1">
      <alignment horizontal="left" vertical="center" wrapText="1"/>
    </xf>
    <xf numFmtId="0" fontId="5" fillId="0" borderId="17" xfId="0" applyFont="1" applyBorder="1" applyAlignment="1">
      <alignment horizontal="left" vertical="center" wrapText="1"/>
    </xf>
    <xf numFmtId="0" fontId="32" fillId="0" borderId="13" xfId="0" applyFont="1" applyBorder="1" applyAlignment="1">
      <alignment vertical="center" wrapText="1"/>
    </xf>
    <xf numFmtId="0" fontId="3" fillId="0" borderId="4" xfId="0" applyFont="1" applyBorder="1" applyAlignment="1">
      <alignment horizontal="center" vertical="center"/>
    </xf>
    <xf numFmtId="0" fontId="3" fillId="0" borderId="24" xfId="0" applyFont="1" applyBorder="1" applyAlignment="1">
      <alignment horizontal="center" vertical="center"/>
    </xf>
    <xf numFmtId="0" fontId="3" fillId="0" borderId="23" xfId="0" applyFont="1" applyBorder="1" applyAlignment="1">
      <alignment horizontal="center" vertical="center"/>
    </xf>
    <xf numFmtId="0" fontId="3" fillId="0" borderId="25" xfId="0" applyFont="1" applyBorder="1" applyAlignment="1">
      <alignment horizontal="center" vertical="center"/>
    </xf>
    <xf numFmtId="0" fontId="21" fillId="17" borderId="26" xfId="0" applyFont="1" applyFill="1" applyBorder="1" applyAlignment="1">
      <alignment horizontal="center" vertical="center"/>
    </xf>
    <xf numFmtId="0" fontId="21" fillId="17" borderId="27" xfId="0" applyFont="1" applyFill="1" applyBorder="1" applyAlignment="1">
      <alignment horizontal="center" vertical="center"/>
    </xf>
    <xf numFmtId="0" fontId="21" fillId="17" borderId="28" xfId="0" applyFont="1" applyFill="1" applyBorder="1" applyAlignment="1">
      <alignment horizontal="center" vertical="center"/>
    </xf>
    <xf numFmtId="0" fontId="3" fillId="0" borderId="1" xfId="0" applyFont="1" applyBorder="1" applyAlignment="1">
      <alignment horizontal="center" vertical="center"/>
    </xf>
    <xf numFmtId="0" fontId="3" fillId="0" borderId="29"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21" borderId="1" xfId="0" applyFont="1" applyFill="1" applyBorder="1" applyAlignment="1">
      <alignment horizontal="left" vertical="center"/>
    </xf>
    <xf numFmtId="0" fontId="10" fillId="21" borderId="1" xfId="0" applyFont="1" applyFill="1" applyBorder="1" applyAlignment="1">
      <alignment horizontal="left" vertical="center"/>
    </xf>
    <xf numFmtId="0" fontId="3" fillId="11" borderId="4" xfId="0" applyFont="1" applyFill="1" applyBorder="1" applyAlignment="1">
      <alignment horizontal="left" vertical="center" wrapText="1"/>
    </xf>
    <xf numFmtId="0" fontId="10" fillId="11" borderId="12" xfId="0" applyFont="1" applyFill="1" applyBorder="1" applyAlignment="1">
      <alignment horizontal="left" vertical="center"/>
    </xf>
    <xf numFmtId="0" fontId="10" fillId="11" borderId="13" xfId="0" applyFont="1" applyFill="1" applyBorder="1" applyAlignment="1">
      <alignment horizontal="left" vertical="center"/>
    </xf>
    <xf numFmtId="0" fontId="7" fillId="0" borderId="13" xfId="0" applyFont="1" applyBorder="1" applyAlignment="1">
      <alignment horizontal="left" vertical="center"/>
    </xf>
    <xf numFmtId="0" fontId="3" fillId="25" borderId="4" xfId="0" applyFont="1" applyFill="1" applyBorder="1" applyAlignment="1">
      <alignment horizontal="left" vertical="center" wrapText="1"/>
    </xf>
    <xf numFmtId="0" fontId="3" fillId="25" borderId="12" xfId="0" applyFont="1" applyFill="1" applyBorder="1" applyAlignment="1">
      <alignment horizontal="left" vertical="center"/>
    </xf>
    <xf numFmtId="0" fontId="3" fillId="25" borderId="13" xfId="0" applyFont="1" applyFill="1" applyBorder="1" applyAlignment="1">
      <alignment horizontal="left" vertical="center"/>
    </xf>
    <xf numFmtId="0" fontId="9" fillId="0" borderId="13" xfId="0" applyFont="1" applyBorder="1" applyAlignment="1">
      <alignment horizontal="left" vertical="center" wrapText="1"/>
    </xf>
    <xf numFmtId="0" fontId="3" fillId="30" borderId="4" xfId="0" applyFont="1" applyFill="1" applyBorder="1" applyAlignment="1">
      <alignment horizontal="left" vertical="center" wrapText="1"/>
    </xf>
    <xf numFmtId="0" fontId="3" fillId="30" borderId="12" xfId="0" applyFont="1" applyFill="1" applyBorder="1" applyAlignment="1">
      <alignment horizontal="left" vertical="center"/>
    </xf>
    <xf numFmtId="0" fontId="3" fillId="30" borderId="13" xfId="0" applyFont="1" applyFill="1" applyBorder="1" applyAlignment="1">
      <alignment horizontal="left" vertical="center"/>
    </xf>
    <xf numFmtId="2" fontId="3" fillId="0" borderId="23" xfId="0" applyNumberFormat="1" applyFont="1" applyBorder="1" applyAlignment="1">
      <alignment horizontal="center" vertical="center"/>
    </xf>
    <xf numFmtId="0" fontId="3" fillId="9" borderId="4" xfId="0" applyFont="1" applyFill="1" applyBorder="1" applyAlignment="1">
      <alignment horizontal="left" vertical="center" wrapText="1"/>
    </xf>
    <xf numFmtId="0" fontId="10" fillId="9" borderId="12" xfId="0" applyFont="1" applyFill="1" applyBorder="1" applyAlignment="1">
      <alignment horizontal="left" vertical="center" wrapText="1"/>
    </xf>
    <xf numFmtId="0" fontId="10" fillId="9" borderId="13" xfId="0" applyFont="1" applyFill="1" applyBorder="1" applyAlignment="1">
      <alignment horizontal="left" vertical="center" wrapText="1"/>
    </xf>
    <xf numFmtId="0" fontId="5" fillId="0" borderId="4" xfId="0" applyFont="1" applyBorder="1" applyAlignment="1">
      <alignment horizontal="left" vertical="center" wrapText="1"/>
    </xf>
    <xf numFmtId="0" fontId="5" fillId="0" borderId="13" xfId="0" applyFont="1" applyBorder="1" applyAlignment="1">
      <alignment horizontal="left" vertical="center" wrapText="1"/>
    </xf>
    <xf numFmtId="0" fontId="12" fillId="13" borderId="4" xfId="0" applyFont="1" applyFill="1" applyBorder="1" applyAlignment="1">
      <alignment horizontal="left" vertical="center" wrapText="1"/>
    </xf>
    <xf numFmtId="0" fontId="12" fillId="13" borderId="12" xfId="0" applyFont="1" applyFill="1" applyBorder="1" applyAlignment="1">
      <alignment horizontal="left" vertical="center" wrapText="1"/>
    </xf>
    <xf numFmtId="0" fontId="12" fillId="13" borderId="13" xfId="0" applyFont="1" applyFill="1" applyBorder="1" applyAlignment="1">
      <alignment horizontal="left" vertical="center" wrapText="1"/>
    </xf>
    <xf numFmtId="0" fontId="3" fillId="10" borderId="4" xfId="0" applyFont="1" applyFill="1" applyBorder="1" applyAlignment="1">
      <alignment horizontal="left" vertical="center" wrapText="1"/>
    </xf>
    <xf numFmtId="0" fontId="10" fillId="10" borderId="12" xfId="0" applyFont="1" applyFill="1" applyBorder="1" applyAlignment="1">
      <alignment horizontal="left" vertical="center" wrapText="1"/>
    </xf>
    <xf numFmtId="0" fontId="10" fillId="10" borderId="13" xfId="0" applyFont="1" applyFill="1" applyBorder="1" applyAlignment="1">
      <alignment horizontal="left" vertical="center" wrapText="1"/>
    </xf>
    <xf numFmtId="0" fontId="10" fillId="11" borderId="12" xfId="0" applyFont="1" applyFill="1" applyBorder="1" applyAlignment="1">
      <alignment horizontal="left" vertical="center" wrapText="1"/>
    </xf>
    <xf numFmtId="0" fontId="10" fillId="11" borderId="13" xfId="0" applyFont="1" applyFill="1" applyBorder="1" applyAlignment="1">
      <alignment horizontal="left" vertical="center" wrapText="1"/>
    </xf>
    <xf numFmtId="0" fontId="20" fillId="9" borderId="4" xfId="0" applyFont="1" applyFill="1" applyBorder="1" applyAlignment="1">
      <alignment horizontal="left" vertical="center" wrapText="1"/>
    </xf>
    <xf numFmtId="0" fontId="20" fillId="9" borderId="12" xfId="0" applyFont="1" applyFill="1" applyBorder="1" applyAlignment="1">
      <alignment horizontal="left" vertical="center" wrapText="1"/>
    </xf>
    <xf numFmtId="0" fontId="20" fillId="9" borderId="13" xfId="0" applyFont="1" applyFill="1" applyBorder="1" applyAlignment="1">
      <alignment horizontal="left" vertical="center" wrapText="1"/>
    </xf>
    <xf numFmtId="0" fontId="6" fillId="0" borderId="7" xfId="0" applyFont="1" applyBorder="1" applyAlignment="1">
      <alignment horizontal="left" vertical="center" wrapText="1"/>
    </xf>
    <xf numFmtId="0" fontId="6" fillId="0" borderId="16" xfId="0" applyFont="1" applyBorder="1" applyAlignment="1">
      <alignment horizontal="left" vertical="center"/>
    </xf>
    <xf numFmtId="0" fontId="53" fillId="29" borderId="32" xfId="6" applyFont="1" applyFill="1" applyAlignment="1">
      <alignment horizontal="center" vertical="center" wrapText="1"/>
    </xf>
    <xf numFmtId="0" fontId="53" fillId="29" borderId="32" xfId="6" applyFont="1" applyFill="1" applyAlignment="1">
      <alignment horizontal="center" vertical="center"/>
    </xf>
    <xf numFmtId="0" fontId="6" fillId="0" borderId="7" xfId="0" applyFont="1" applyBorder="1" applyAlignment="1">
      <alignment horizontal="left" vertical="center"/>
    </xf>
    <xf numFmtId="0" fontId="12" fillId="18" borderId="7" xfId="0" applyFont="1" applyFill="1" applyBorder="1" applyAlignment="1">
      <alignment horizontal="left"/>
    </xf>
    <xf numFmtId="0" fontId="12" fillId="18" borderId="16" xfId="0" applyFont="1" applyFill="1" applyBorder="1" applyAlignment="1">
      <alignment horizontal="left"/>
    </xf>
    <xf numFmtId="0" fontId="12" fillId="18" borderId="4" xfId="0" applyFont="1" applyFill="1" applyBorder="1" applyAlignment="1">
      <alignment horizontal="left"/>
    </xf>
    <xf numFmtId="0" fontId="12" fillId="18" borderId="13" xfId="0" applyFont="1" applyFill="1" applyBorder="1" applyAlignment="1">
      <alignment horizontal="left"/>
    </xf>
    <xf numFmtId="0" fontId="31" fillId="18" borderId="1" xfId="0" applyFont="1" applyFill="1" applyBorder="1" applyAlignment="1">
      <alignment horizontal="left"/>
    </xf>
    <xf numFmtId="0" fontId="31" fillId="18" borderId="1" xfId="0" applyFont="1" applyFill="1" applyBorder="1"/>
    <xf numFmtId="0" fontId="12" fillId="18" borderId="1" xfId="0" applyFont="1" applyFill="1" applyBorder="1" applyAlignment="1">
      <alignment horizontal="left"/>
    </xf>
    <xf numFmtId="0" fontId="38" fillId="18" borderId="4" xfId="5" applyFont="1" applyFill="1" applyBorder="1" applyAlignment="1">
      <alignment horizontal="left"/>
    </xf>
    <xf numFmtId="0" fontId="38" fillId="18" borderId="12" xfId="5" applyFont="1" applyFill="1" applyBorder="1" applyAlignment="1">
      <alignment horizontal="left"/>
    </xf>
    <xf numFmtId="0" fontId="3" fillId="4" borderId="4" xfId="0" applyFont="1" applyFill="1" applyBorder="1" applyAlignment="1">
      <alignment horizontal="center"/>
    </xf>
    <xf numFmtId="0" fontId="3" fillId="4" borderId="12" xfId="0" applyFont="1" applyFill="1" applyBorder="1" applyAlignment="1">
      <alignment horizontal="center"/>
    </xf>
    <xf numFmtId="0" fontId="3" fillId="23" borderId="15" xfId="0" applyFont="1" applyFill="1" applyBorder="1" applyAlignment="1">
      <alignment horizontal="left" vertical="center" wrapText="1"/>
    </xf>
    <xf numFmtId="0" fontId="10" fillId="23" borderId="10" xfId="0" applyFont="1" applyFill="1" applyBorder="1" applyAlignment="1">
      <alignment horizontal="left" vertical="center"/>
    </xf>
    <xf numFmtId="1" fontId="12" fillId="18" borderId="1" xfId="0" applyNumberFormat="1" applyFont="1" applyFill="1" applyBorder="1" applyAlignment="1">
      <alignment horizontal="left" vertical="center" wrapText="1"/>
    </xf>
    <xf numFmtId="0" fontId="40" fillId="19" borderId="19" xfId="0" applyNumberFormat="1" applyFont="1" applyFill="1" applyBorder="1" applyAlignment="1">
      <alignment horizontal="center" vertical="center" wrapText="1"/>
    </xf>
    <xf numFmtId="0" fontId="40" fillId="19" borderId="0" xfId="0" applyNumberFormat="1" applyFont="1" applyFill="1" applyBorder="1" applyAlignment="1">
      <alignment horizontal="center" vertical="center" wrapText="1"/>
    </xf>
    <xf numFmtId="0" fontId="33" fillId="0" borderId="4" xfId="0" applyFont="1" applyBorder="1" applyAlignment="1">
      <alignment horizontal="left" vertical="center" wrapText="1"/>
    </xf>
    <xf numFmtId="0" fontId="3" fillId="18" borderId="4" xfId="0" applyFont="1" applyFill="1" applyBorder="1" applyAlignment="1">
      <alignment horizontal="right"/>
    </xf>
    <xf numFmtId="0" fontId="3" fillId="18" borderId="12" xfId="0" applyFont="1" applyFill="1" applyBorder="1" applyAlignment="1">
      <alignment horizontal="right"/>
    </xf>
    <xf numFmtId="0" fontId="48" fillId="19" borderId="19" xfId="0" applyNumberFormat="1" applyFont="1" applyFill="1" applyBorder="1" applyAlignment="1">
      <alignment horizontal="center" vertical="center" wrapText="1"/>
    </xf>
    <xf numFmtId="0" fontId="48" fillId="19" borderId="0" xfId="0" applyNumberFormat="1" applyFont="1" applyFill="1" applyBorder="1" applyAlignment="1">
      <alignment horizontal="center" vertical="center" wrapText="1"/>
    </xf>
    <xf numFmtId="0" fontId="3" fillId="8" borderId="4" xfId="0" applyFont="1" applyFill="1" applyBorder="1" applyAlignment="1">
      <alignment horizontal="left" vertical="center" wrapText="1"/>
    </xf>
    <xf numFmtId="0" fontId="3" fillId="8" borderId="12" xfId="0" applyFont="1" applyFill="1" applyBorder="1" applyAlignment="1">
      <alignment horizontal="left" vertical="center"/>
    </xf>
    <xf numFmtId="0" fontId="3" fillId="8" borderId="13" xfId="0" applyFont="1" applyFill="1" applyBorder="1" applyAlignment="1">
      <alignment horizontal="left" vertical="center"/>
    </xf>
    <xf numFmtId="0" fontId="60" fillId="28" borderId="33" xfId="0" applyFont="1" applyFill="1" applyBorder="1" applyAlignment="1">
      <alignment horizontal="left" wrapText="1"/>
    </xf>
    <xf numFmtId="0" fontId="60" fillId="28" borderId="34" xfId="0" applyFont="1" applyFill="1" applyBorder="1" applyAlignment="1">
      <alignment horizontal="left" wrapText="1"/>
    </xf>
    <xf numFmtId="0" fontId="60" fillId="28" borderId="36" xfId="0" applyFont="1" applyFill="1" applyBorder="1" applyAlignment="1">
      <alignment horizontal="left" wrapText="1"/>
    </xf>
    <xf numFmtId="0" fontId="60" fillId="28" borderId="37" xfId="0" applyFont="1" applyFill="1" applyBorder="1" applyAlignment="1">
      <alignment horizontal="left" wrapText="1"/>
    </xf>
    <xf numFmtId="0" fontId="60" fillId="28" borderId="0" xfId="0" applyFont="1" applyFill="1" applyBorder="1" applyAlignment="1">
      <alignment horizontal="left" wrapText="1"/>
    </xf>
    <xf numFmtId="0" fontId="60" fillId="28" borderId="38" xfId="0" applyFont="1" applyFill="1" applyBorder="1" applyAlignment="1">
      <alignment horizontal="left" wrapText="1"/>
    </xf>
    <xf numFmtId="0" fontId="60" fillId="28" borderId="30" xfId="0" applyFont="1" applyFill="1" applyBorder="1" applyAlignment="1">
      <alignment horizontal="left" wrapText="1"/>
    </xf>
    <xf numFmtId="0" fontId="60" fillId="28" borderId="39" xfId="0" applyFont="1" applyFill="1" applyBorder="1" applyAlignment="1">
      <alignment horizontal="left" wrapText="1"/>
    </xf>
    <xf numFmtId="0" fontId="60" fillId="28" borderId="40" xfId="0" applyFont="1" applyFill="1" applyBorder="1" applyAlignment="1">
      <alignment horizontal="left" wrapText="1"/>
    </xf>
    <xf numFmtId="0" fontId="62" fillId="0" borderId="0" xfId="0" applyFont="1" applyBorder="1" applyAlignment="1">
      <alignment horizontal="left" vertical="center" wrapText="1"/>
    </xf>
    <xf numFmtId="0" fontId="62" fillId="0" borderId="39" xfId="0" applyFont="1" applyBorder="1" applyAlignment="1">
      <alignment horizontal="left" vertical="center" wrapText="1"/>
    </xf>
    <xf numFmtId="0" fontId="6" fillId="0" borderId="3" xfId="0" applyFont="1" applyBorder="1" applyAlignment="1">
      <alignment horizontal="left" vertical="center" wrapText="1"/>
    </xf>
    <xf numFmtId="0" fontId="32" fillId="0" borderId="17" xfId="0" applyFont="1" applyBorder="1" applyAlignment="1">
      <alignment vertical="center" wrapText="1"/>
    </xf>
    <xf numFmtId="0" fontId="3" fillId="26" borderId="4" xfId="0" applyFont="1" applyFill="1" applyBorder="1" applyAlignment="1">
      <alignment horizontal="left" vertical="center" wrapText="1"/>
    </xf>
    <xf numFmtId="0" fontId="3" fillId="26" borderId="12" xfId="0" applyFont="1" applyFill="1" applyBorder="1" applyAlignment="1">
      <alignment horizontal="left" vertical="center"/>
    </xf>
    <xf numFmtId="0" fontId="3" fillId="26" borderId="13" xfId="0" applyFont="1" applyFill="1" applyBorder="1" applyAlignment="1">
      <alignment horizontal="left" vertical="center"/>
    </xf>
    <xf numFmtId="0" fontId="3" fillId="22" borderId="4" xfId="0" applyFont="1" applyFill="1" applyBorder="1" applyAlignment="1">
      <alignment horizontal="left" vertical="center" wrapText="1"/>
    </xf>
    <xf numFmtId="0" fontId="10" fillId="22" borderId="12" xfId="0" applyFont="1" applyFill="1" applyBorder="1" applyAlignment="1">
      <alignment horizontal="left" vertical="center"/>
    </xf>
    <xf numFmtId="0" fontId="10" fillId="22" borderId="13" xfId="0" applyFont="1" applyFill="1" applyBorder="1" applyAlignment="1">
      <alignment horizontal="left" vertical="center"/>
    </xf>
    <xf numFmtId="0" fontId="55" fillId="16" borderId="1" xfId="1" applyFont="1" applyFill="1" applyBorder="1" applyAlignment="1">
      <alignment horizontal="center" vertical="center"/>
    </xf>
    <xf numFmtId="0" fontId="55" fillId="16" borderId="1" xfId="1" applyFont="1" applyFill="1" applyBorder="1" applyAlignment="1">
      <alignment horizontal="left" vertical="center"/>
    </xf>
  </cellXfs>
  <cellStyles count="7">
    <cellStyle name="Giriş" xfId="1" builtinId="20"/>
    <cellStyle name="Hesaplama" xfId="6" builtinId="22"/>
    <cellStyle name="Köprü" xfId="5" builtinId="8"/>
    <cellStyle name="Normal" xfId="0" builtinId="0"/>
    <cellStyle name="Nötr" xfId="2" builtinId="28"/>
    <cellStyle name="ParaBirimi" xfId="3" builtinId="4"/>
    <cellStyle name="Yüzde" xfId="4" builtinId="5"/>
  </cellStyles>
  <dxfs count="185">
    <dxf>
      <font>
        <b val="0"/>
        <i val="0"/>
        <strike val="0"/>
        <condense val="0"/>
        <extend val="0"/>
        <outline val="0"/>
        <shadow val="0"/>
        <u val="none"/>
        <vertAlign val="baseline"/>
        <sz val="11"/>
        <color theme="0"/>
        <name val="Times New Roman"/>
        <scheme val="none"/>
      </font>
      <fill>
        <patternFill patternType="solid">
          <fgColor indexed="64"/>
          <bgColor theme="0"/>
        </patternFill>
      </fill>
    </dxf>
    <dxf>
      <font>
        <b val="0"/>
        <i val="0"/>
        <strike val="0"/>
        <condense val="0"/>
        <extend val="0"/>
        <outline val="0"/>
        <shadow val="0"/>
        <u val="none"/>
        <vertAlign val="baseline"/>
        <sz val="11"/>
        <color theme="0"/>
        <name val="Times New Roman"/>
        <scheme val="none"/>
      </font>
      <fill>
        <patternFill patternType="solid">
          <fgColor indexed="64"/>
          <bgColor theme="0"/>
        </patternFill>
      </fill>
    </dxf>
    <dxf>
      <font>
        <b val="0"/>
        <i val="0"/>
        <strike val="0"/>
        <condense val="0"/>
        <extend val="0"/>
        <outline val="0"/>
        <shadow val="0"/>
        <u val="none"/>
        <vertAlign val="baseline"/>
        <sz val="11"/>
        <color theme="0"/>
        <name val="Times New Roman"/>
        <scheme val="none"/>
      </font>
      <fill>
        <patternFill patternType="solid">
          <fgColor indexed="64"/>
          <bgColor theme="0"/>
        </patternFill>
      </fill>
    </dxf>
    <dxf>
      <font>
        <b val="0"/>
        <i val="0"/>
        <strike val="0"/>
        <condense val="0"/>
        <extend val="0"/>
        <outline val="0"/>
        <shadow val="0"/>
        <u val="none"/>
        <vertAlign val="baseline"/>
        <sz val="11"/>
        <color theme="0"/>
        <name val="Times New Roman"/>
        <scheme val="none"/>
      </font>
      <fill>
        <patternFill patternType="solid">
          <fgColor indexed="64"/>
          <bgColor theme="0"/>
        </patternFill>
      </fill>
    </dxf>
    <dxf>
      <font>
        <b val="0"/>
        <i val="0"/>
        <strike val="0"/>
        <condense val="0"/>
        <extend val="0"/>
        <outline val="0"/>
        <shadow val="0"/>
        <u val="none"/>
        <vertAlign val="baseline"/>
        <sz val="11"/>
        <color theme="0"/>
        <name val="Times New Roman"/>
        <scheme val="none"/>
      </font>
      <fill>
        <patternFill patternType="solid">
          <fgColor indexed="64"/>
          <bgColor theme="0"/>
        </patternFill>
      </fill>
    </dxf>
    <dxf>
      <font>
        <b val="0"/>
        <i val="0"/>
        <strike val="0"/>
        <condense val="0"/>
        <extend val="0"/>
        <outline val="0"/>
        <shadow val="0"/>
        <u val="none"/>
        <vertAlign val="baseline"/>
        <sz val="11"/>
        <color theme="0"/>
        <name val="Times New Roman"/>
        <scheme val="none"/>
      </font>
      <fill>
        <patternFill patternType="solid">
          <fgColor indexed="64"/>
          <bgColor theme="0"/>
        </patternFill>
      </fill>
      <border diagonalUp="0" diagonalDown="0" outline="0">
        <left style="thin">
          <color theme="5" tint="0.39997558519241921"/>
        </left>
        <right style="thin">
          <color theme="5" tint="0.39997558519241921"/>
        </right>
        <top/>
        <bottom/>
      </border>
    </dxf>
    <dxf>
      <font>
        <b val="0"/>
        <i val="0"/>
        <strike val="0"/>
        <condense val="0"/>
        <extend val="0"/>
        <outline val="0"/>
        <shadow val="0"/>
        <u val="none"/>
        <vertAlign val="baseline"/>
        <sz val="11"/>
        <color theme="0"/>
        <name val="Times New Roman"/>
        <scheme val="none"/>
      </font>
      <fill>
        <patternFill patternType="solid">
          <fgColor indexed="64"/>
          <bgColor theme="0"/>
        </patternFill>
      </fill>
    </dxf>
    <dxf>
      <font>
        <b val="0"/>
        <i val="0"/>
        <strike val="0"/>
        <condense val="0"/>
        <extend val="0"/>
        <outline val="0"/>
        <shadow val="0"/>
        <u val="none"/>
        <vertAlign val="baseline"/>
        <sz val="11"/>
        <color theme="0"/>
        <name val="Times New Roman"/>
        <scheme val="none"/>
      </font>
      <fill>
        <patternFill patternType="solid">
          <fgColor indexed="64"/>
          <bgColor theme="0"/>
        </patternFill>
      </fill>
    </dxf>
    <dxf>
      <font>
        <b val="0"/>
        <i val="0"/>
        <strike val="0"/>
        <condense val="0"/>
        <extend val="0"/>
        <outline val="0"/>
        <shadow val="0"/>
        <u val="none"/>
        <vertAlign val="baseline"/>
        <sz val="11"/>
        <color theme="0"/>
        <name val="Times New Roman"/>
        <scheme val="none"/>
      </font>
      <fill>
        <patternFill patternType="solid">
          <fgColor indexed="64"/>
          <bgColor theme="0"/>
        </patternFill>
      </fill>
    </dxf>
    <dxf>
      <font>
        <b val="0"/>
        <i val="0"/>
        <strike val="0"/>
        <condense val="0"/>
        <extend val="0"/>
        <outline val="0"/>
        <shadow val="0"/>
        <u val="none"/>
        <vertAlign val="baseline"/>
        <sz val="11"/>
        <color theme="0"/>
        <name val="Times New Roman"/>
        <scheme val="none"/>
      </font>
      <fill>
        <patternFill patternType="solid">
          <fgColor indexed="64"/>
          <bgColor theme="0"/>
        </patternFill>
      </fill>
    </dxf>
    <dxf>
      <font>
        <b val="0"/>
        <i val="0"/>
        <strike val="0"/>
        <condense val="0"/>
        <extend val="0"/>
        <outline val="0"/>
        <shadow val="0"/>
        <u val="none"/>
        <vertAlign val="baseline"/>
        <sz val="11"/>
        <color theme="0"/>
        <name val="Times New Roman"/>
        <scheme val="none"/>
      </font>
      <fill>
        <patternFill patternType="solid">
          <fgColor indexed="64"/>
          <bgColor theme="0"/>
        </patternFill>
      </fill>
    </dxf>
    <dxf>
      <font>
        <b val="0"/>
        <i val="0"/>
        <strike val="0"/>
        <condense val="0"/>
        <extend val="0"/>
        <outline val="0"/>
        <shadow val="0"/>
        <u val="none"/>
        <vertAlign val="baseline"/>
        <sz val="11"/>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border diagonalUp="0" diagonalDown="0">
        <left/>
        <right/>
        <top style="thin">
          <color indexed="64"/>
        </top>
        <bottom style="thin">
          <color indexed="64"/>
        </bottom>
        <vertical style="thin">
          <color indexed="64"/>
        </vertical>
        <horizontal style="thin">
          <color indexed="64"/>
        </horizontal>
      </border>
    </dxf>
    <dxf>
      <font>
        <strike val="0"/>
        <outline val="0"/>
        <shadow val="0"/>
        <u val="none"/>
        <vertAlign val="baseline"/>
        <color theme="0"/>
        <name val="Times New Roman"/>
        <scheme val="none"/>
      </font>
      <fill>
        <patternFill patternType="solid">
          <fgColor indexed="64"/>
          <bgColor theme="0"/>
        </patternFill>
      </fill>
    </dxf>
    <dxf>
      <font>
        <strike val="0"/>
        <outline val="0"/>
        <shadow val="0"/>
        <u val="none"/>
        <vertAlign val="baseline"/>
        <color theme="0"/>
        <name val="Times New Roman"/>
        <scheme val="none"/>
      </font>
      <fill>
        <patternFill patternType="solid">
          <fgColor indexed="64"/>
          <bgColor theme="0"/>
        </patternFill>
      </fill>
      <border diagonalUp="0" diagonalDown="0">
        <left style="thin">
          <color indexed="64"/>
        </left>
        <right style="thin">
          <color indexed="64"/>
        </right>
        <top/>
        <bottom/>
        <vertical style="thin">
          <color indexed="64"/>
        </vertical>
        <horizontal style="thin">
          <color indexed="64"/>
        </horizontal>
      </border>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scheme val="none"/>
      </font>
      <numFmt numFmtId="19" formatCode="d/mm/yyyy"/>
      <fill>
        <patternFill patternType="solid">
          <fgColor indexed="24"/>
          <bgColor indexed="9"/>
        </patternFill>
      </fill>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font>
        <b/>
        <strike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general" vertical="center" textRotation="0" wrapText="0" indent="0" justifyLastLine="0" shrinkToFit="0" readingOrder="0"/>
    </dxf>
    <dxf>
      <font>
        <strike val="0"/>
        <outline val="0"/>
        <shadow val="0"/>
        <u val="none"/>
        <vertAlign val="baseline"/>
        <sz val="11"/>
        <color theme="1"/>
        <name val="Times New Roman"/>
        <scheme val="none"/>
      </font>
      <alignment horizontal="general" vertical="center" textRotation="0" wrapText="0" indent="0" justifyLastLine="0" shrinkToFit="0" readingOrder="0"/>
    </dxf>
    <dxf>
      <font>
        <strike val="0"/>
        <outline val="0"/>
        <shadow val="0"/>
        <u val="none"/>
        <vertAlign val="baseline"/>
        <sz val="11"/>
        <color theme="1"/>
        <name val="Times New Roman"/>
        <scheme val="none"/>
      </font>
      <alignment horizontal="general" vertical="center" textRotation="0" wrapText="1"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general"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scheme val="none"/>
      </font>
      <numFmt numFmtId="19" formatCode="d/mm/yyyy"/>
      <fill>
        <patternFill patternType="solid">
          <fgColor indexed="24"/>
          <bgColor indexed="22"/>
        </patternFill>
      </fill>
      <alignment horizontal="center" vertical="center" textRotation="0" wrapText="0" relativeIndent="0" justifyLastLine="0" shrinkToFit="0" readingOrder="0"/>
      <border diagonalUp="0" diagonalDown="0" outline="0">
        <left/>
        <right style="thin">
          <color indexed="64"/>
        </right>
        <top/>
        <bottom/>
      </border>
    </dxf>
    <dxf>
      <font>
        <b/>
        <strike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b/>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general" vertical="center" textRotation="0" wrapText="1"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general"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scheme val="none"/>
      </font>
      <numFmt numFmtId="19" formatCode="d/mm/yyyy"/>
      <fill>
        <patternFill patternType="solid">
          <fgColor indexed="24"/>
          <bgColor indexed="9"/>
        </patternFill>
      </fill>
      <alignment horizontal="center" vertical="center" textRotation="0" wrapText="0" relativeIndent="0" justifyLastLine="0" shrinkToFit="0" readingOrder="0"/>
      <border diagonalUp="0" diagonalDown="0" outline="0">
        <left/>
        <right style="thin">
          <color indexed="64"/>
        </right>
        <top/>
        <bottom/>
      </border>
    </dxf>
    <dxf>
      <font>
        <b/>
        <strike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general" vertical="center" textRotation="0" wrapText="1"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general"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font>
        <strike val="0"/>
        <outline val="0"/>
        <shadow val="0"/>
        <u val="none"/>
        <vertAlign val="baseline"/>
        <sz val="11"/>
        <color theme="1"/>
        <name val="Times New Roman"/>
        <scheme val="none"/>
      </font>
    </dxf>
    <dxf>
      <font>
        <b/>
        <strike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left" vertical="center" textRotation="0" wrapText="1"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left"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scheme val="none"/>
      </font>
      <numFmt numFmtId="19" formatCode="d/mm/yyyy"/>
      <fill>
        <patternFill patternType="solid">
          <fgColor indexed="24"/>
          <bgColor indexed="22"/>
        </patternFill>
      </fill>
      <alignment horizontal="center" vertical="center" textRotation="0" wrapText="0" relativeIndent="0" justifyLastLine="0" shrinkToFit="0" readingOrder="0"/>
      <border diagonalUp="0" diagonalDown="0" outline="0">
        <left/>
        <right style="thin">
          <color indexed="64"/>
        </right>
        <top/>
        <bottom/>
      </border>
    </dxf>
    <dxf>
      <font>
        <b/>
        <strike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b/>
        <strike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general" vertical="center" textRotation="0" wrapText="1"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general"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scheme val="none"/>
      </font>
      <numFmt numFmtId="19" formatCode="d/mm/yyyy"/>
      <fill>
        <patternFill patternType="solid">
          <fgColor indexed="24"/>
          <bgColor indexed="22"/>
        </patternFill>
      </fill>
      <alignment horizontal="center" vertical="center" textRotation="0" wrapText="0" relativeIndent="0" justifyLastLine="0" shrinkToFit="0" readingOrder="0"/>
      <border diagonalUp="0" diagonalDown="0" outline="0">
        <left/>
        <right style="thin">
          <color indexed="64"/>
        </right>
        <top/>
        <bottom/>
      </border>
    </dxf>
    <dxf>
      <font>
        <b/>
        <strike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left" vertical="center" textRotation="0" wrapText="1"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left"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scheme val="none"/>
      </font>
      <numFmt numFmtId="19" formatCode="d/mm/yyyy"/>
      <fill>
        <patternFill patternType="solid">
          <fgColor indexed="24"/>
          <bgColor indexed="22"/>
        </patternFill>
      </fill>
      <alignment horizontal="center" vertical="center" textRotation="0" wrapText="0" relativeIndent="0" justifyLastLine="0" shrinkToFit="0" readingOrder="0"/>
      <border diagonalUp="0" diagonalDown="0" outline="0">
        <left/>
        <right style="thin">
          <color indexed="64"/>
        </right>
        <top/>
        <bottom/>
      </border>
    </dxf>
    <dxf>
      <font>
        <b/>
        <strike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general" vertical="center" textRotation="0" wrapText="1"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general" vertical="center" textRotation="0" wrapText="0" indent="0" justifyLastLine="0" shrinkToFit="0" readingOrder="0"/>
    </dxf>
    <dxf>
      <border outline="0">
        <bottom style="thin">
          <color indexed="64"/>
        </bottom>
      </border>
    </dxf>
    <dxf>
      <alignment horizontal="center" vertical="center" textRotation="0" wrapText="0" indent="0" justifyLastLine="0" shrinkToFit="0" readingOrder="0"/>
    </dxf>
    <dxf>
      <font>
        <b/>
        <i val="0"/>
        <strike val="0"/>
        <condense val="0"/>
        <extend val="0"/>
        <outline val="0"/>
        <shadow val="0"/>
        <u val="none"/>
        <vertAlign val="baseline"/>
        <sz val="11"/>
        <color indexed="8"/>
        <name val="Calibri"/>
        <scheme val="none"/>
      </font>
      <numFmt numFmtId="19" formatCode="d/mm/yyyy"/>
      <fill>
        <patternFill patternType="solid">
          <fgColor indexed="24"/>
          <bgColor indexed="22"/>
        </patternFill>
      </fill>
      <alignment horizontal="center" vertical="center" textRotation="0" wrapText="0" relative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i val="0"/>
        <strike val="0"/>
        <condense val="0"/>
        <extend val="0"/>
        <outline val="0"/>
        <shadow val="0"/>
        <u val="none"/>
        <vertAlign val="baseline"/>
        <sz val="11"/>
        <color theme="1"/>
        <name val="Times New Roman"/>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scheme val="none"/>
      </font>
      <numFmt numFmtId="19" formatCode="d/mm/yyyy"/>
      <fill>
        <patternFill patternType="solid">
          <fgColor indexed="24"/>
          <bgColor indexed="9"/>
        </patternFill>
      </fill>
      <alignment horizontal="center" vertical="center" textRotation="0" wrapText="0" relative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i val="0"/>
        <strike val="0"/>
        <condense val="0"/>
        <extend val="0"/>
        <outline val="0"/>
        <shadow val="0"/>
        <u val="none"/>
        <vertAlign val="baseline"/>
        <sz val="11"/>
        <color theme="1"/>
        <name val="Times New Roman"/>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scheme val="none"/>
      </font>
      <numFmt numFmtId="19" formatCode="d/mm/yyyy"/>
      <fill>
        <patternFill patternType="solid">
          <fgColor indexed="24"/>
          <bgColor indexed="22"/>
        </patternFill>
      </fill>
      <alignment horizontal="center" vertical="center" textRotation="0" wrapText="0" relative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scheme val="none"/>
      </font>
      <numFmt numFmtId="19" formatCode="d/mm/yyyy"/>
      <fill>
        <patternFill patternType="solid">
          <fgColor indexed="24"/>
          <bgColor indexed="22"/>
        </patternFill>
      </fill>
      <alignment horizontal="center" vertical="center" textRotation="0" wrapText="0" relative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border outline="0">
        <bottom style="thin">
          <color indexed="64"/>
        </bottom>
      </border>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scheme val="none"/>
      </font>
      <numFmt numFmtId="19" formatCode="d/mm/yyyy"/>
      <fill>
        <patternFill patternType="solid">
          <fgColor indexed="24"/>
          <bgColor indexed="22"/>
        </patternFill>
      </fill>
      <alignment horizontal="center" vertical="center" textRotation="0" wrapText="0" relative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b/>
        <i val="0"/>
        <strike val="0"/>
        <condense val="0"/>
        <extend val="0"/>
        <outline val="0"/>
        <shadow val="0"/>
        <u val="none"/>
        <vertAlign val="baseline"/>
        <sz val="11"/>
        <color theme="1"/>
        <name val="Times New Roman"/>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border outline="0">
        <bottom style="thin">
          <color indexed="64"/>
        </bottom>
      </border>
    </dxf>
    <dxf>
      <font>
        <b/>
        <i/>
        <color indexed="16"/>
      </font>
      <fill>
        <patternFill patternType="solid">
          <fgColor indexed="24"/>
          <bgColor indexed="43"/>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dxf>
    <dxf>
      <font>
        <b/>
        <i/>
        <strike val="0"/>
        <condense val="0"/>
        <extend val="0"/>
        <outline val="0"/>
        <shadow val="0"/>
        <u val="none"/>
        <vertAlign val="baseline"/>
        <sz val="11"/>
        <color indexed="16"/>
        <name val="Calibri"/>
        <scheme val="none"/>
      </font>
      <numFmt numFmtId="19" formatCode="d/mm/yyyy"/>
      <fill>
        <patternFill patternType="solid">
          <fgColor indexed="24"/>
          <bgColor indexed="43"/>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dxf>
    <dxf>
      <font>
        <b/>
        <i val="0"/>
        <strike val="0"/>
        <condense val="0"/>
        <extend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b/>
        <i val="0"/>
        <strike val="0"/>
        <condense val="0"/>
        <extend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b/>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i val="0"/>
        <strike val="0"/>
        <condense val="0"/>
        <extend val="0"/>
        <outline val="0"/>
        <shadow val="0"/>
        <u val="none"/>
        <vertAlign val="baseline"/>
        <sz val="11"/>
        <color theme="1"/>
        <name val="Times New Roman"/>
        <scheme val="none"/>
      </font>
      <alignment horizontal="left"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b/>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left" vertical="center" textRotation="0" wrapText="1" indent="0" justifyLastLine="0" shrinkToFit="0" readingOrder="0"/>
    </dxf>
    <dxf>
      <fill>
        <patternFill>
          <bgColor rgb="FFFF0000"/>
        </patternFill>
      </fill>
    </dxf>
    <dxf>
      <alignment horizontal="center" vertical="center" textRotation="0" wrapText="0" indent="0" justifyLastLine="0" shrinkToFit="0" readingOrder="0"/>
    </dxf>
    <dxf>
      <font>
        <b val="0"/>
        <i val="0"/>
        <strike val="0"/>
        <condense val="0"/>
        <extend val="0"/>
        <outline val="0"/>
        <shadow val="0"/>
        <u val="none"/>
        <vertAlign val="baseline"/>
        <sz val="11"/>
        <color indexed="8"/>
        <name val="Calibri"/>
        <scheme val="none"/>
      </font>
      <numFmt numFmtId="19" formatCode="d/mm/yyyy"/>
      <fill>
        <patternFill patternType="solid">
          <fgColor indexed="24"/>
          <bgColor indexed="9"/>
        </patternFill>
      </fill>
      <alignment horizontal="general" vertical="bottom" textRotation="0" wrapText="0" relativeIndent="0" justifyLastLine="0" shrinkToFit="0" readingOrder="0"/>
      <border diagonalUp="0" diagonalDown="0" outline="0">
        <left/>
        <right style="thin">
          <color indexed="64"/>
        </right>
        <top/>
        <bottom/>
      </border>
    </dxf>
    <dxf>
      <font>
        <b/>
        <strike val="0"/>
        <outline val="0"/>
        <shadow val="0"/>
        <u val="none"/>
        <vertAlign val="baseline"/>
        <sz val="11"/>
        <color theme="1"/>
        <name val="Times New Roman"/>
        <scheme val="none"/>
      </font>
      <numFmt numFmtId="2" formatCode="0.00"/>
      <alignment horizontal="center" vertical="center" textRotation="0" wrapText="0" indent="0" justifyLastLine="0" shrinkToFit="0" readingOrder="0"/>
    </dxf>
    <dxf>
      <font>
        <b/>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left" vertical="center" textRotation="0" wrapText="1"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left" vertical="center" textRotation="0" wrapText="0" indent="0" justifyLastLine="0" shrinkToFit="0" readingOrder="0"/>
    </dxf>
    <dxf>
      <border outline="0">
        <bottom style="thin">
          <color indexed="64"/>
        </bottom>
      </border>
    </dxf>
    <dxf>
      <font>
        <b/>
        <name val="Times New Roman"/>
        <scheme val="none"/>
      </font>
      <numFmt numFmtId="2" formatCode="0.00"/>
      <alignment horizontal="center" vertical="center" textRotation="0" wrapText="0" indent="0" justifyLastLine="0" shrinkToFit="0" readingOrder="0"/>
    </dxf>
    <dxf>
      <font>
        <b/>
        <color rgb="FFFF0000"/>
        <name val="Times New Roman"/>
        <scheme val="none"/>
      </font>
      <numFmt numFmtId="1" formatCode="0"/>
      <fill>
        <patternFill patternType="solid">
          <fgColor indexed="64"/>
          <bgColor rgb="FFFFFF00"/>
        </patternFill>
      </fill>
      <alignment horizontal="center" vertical="center" textRotation="0" wrapText="0" indent="0" justifyLastLine="0" shrinkToFit="0" readingOrder="0"/>
    </dxf>
    <dxf>
      <font>
        <b/>
        <color rgb="FFFF0000"/>
        <name val="Times New Roman"/>
        <scheme val="none"/>
      </font>
      <numFmt numFmtId="1" formatCode="0"/>
      <fill>
        <patternFill patternType="solid">
          <fgColor indexed="64"/>
          <bgColor rgb="FFFFFF00"/>
        </patternFill>
      </fill>
      <alignment horizontal="center" vertical="center" textRotation="0" wrapText="0" indent="0" justifyLastLine="0" shrinkToFit="0" readingOrder="0"/>
      <border diagonalUp="0" diagonalDown="0" outline="0">
        <left/>
        <right/>
        <top style="thin">
          <color indexed="64"/>
        </top>
        <bottom style="thin">
          <color indexed="64"/>
        </bottom>
      </border>
    </dxf>
    <dxf>
      <font>
        <b/>
        <strike val="0"/>
        <outline val="0"/>
        <shadow val="0"/>
        <u val="none"/>
        <vertAlign val="baseline"/>
        <sz val="11"/>
        <color rgb="FFFF0000"/>
        <name val="Times New Roman"/>
        <scheme val="none"/>
      </font>
      <numFmt numFmtId="1" formatCode="0"/>
      <fill>
        <patternFill patternType="solid">
          <fgColor indexed="64"/>
          <bgColor rgb="FFFFFF00"/>
        </patternFill>
      </fill>
      <alignment horizontal="center" vertical="center" textRotation="0" wrapText="0" indent="0" justifyLastLine="0" shrinkToFit="0" readingOrder="0"/>
    </dxf>
    <dxf>
      <font>
        <b/>
        <strike val="0"/>
        <outline val="0"/>
        <shadow val="0"/>
        <u val="none"/>
        <vertAlign val="baseline"/>
        <sz val="11"/>
        <color theme="1"/>
        <name val="Times New Roman"/>
        <scheme val="none"/>
      </font>
      <numFmt numFmtId="1" formatCode="0"/>
      <alignment horizontal="center" vertical="center" textRotation="0" wrapText="0" indent="0" justifyLastLine="0" shrinkToFit="0" readingOrder="0"/>
    </dxf>
    <dxf>
      <font>
        <b/>
        <strike val="0"/>
        <outline val="0"/>
        <shadow val="0"/>
        <u val="none"/>
        <vertAlign val="baseline"/>
        <sz val="11"/>
        <color theme="1"/>
        <name val="Times New Roman"/>
        <scheme val="none"/>
      </font>
      <alignment horizontal="left" vertical="center" textRotation="0" wrapText="0" indent="0" justifyLastLine="0" shrinkToFit="0" readingOrder="0"/>
    </dxf>
    <dxf>
      <font>
        <strike val="0"/>
        <outline val="0"/>
        <shadow val="0"/>
        <u val="none"/>
        <vertAlign val="baseline"/>
        <sz val="11"/>
        <color theme="1"/>
        <name val="Times New Roman"/>
        <scheme val="none"/>
      </font>
      <alignment horizontal="left" vertical="center" textRotation="0" wrapText="1"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strike val="0"/>
        <outline val="0"/>
        <shadow val="0"/>
        <u val="none"/>
        <vertAlign val="baseline"/>
        <sz val="11"/>
        <color theme="1"/>
        <name val="Times New Roman"/>
        <scheme val="none"/>
      </font>
      <alignment horizontal="center" vertical="center" textRotation="0" wrapText="0" indent="0" justifyLastLine="0" shrinkToFit="0" readingOrder="0"/>
    </dxf>
    <dxf>
      <font>
        <b val="0"/>
        <i val="0"/>
        <strike val="0"/>
        <condense val="0"/>
        <extend val="0"/>
        <outline val="0"/>
        <shadow val="0"/>
        <u val="none"/>
        <vertAlign val="baseline"/>
        <sz val="11"/>
        <color theme="1"/>
        <name val="Times New Roman"/>
        <scheme val="none"/>
      </font>
      <alignment horizontal="center" vertical="center" textRotation="0" wrapText="1" indent="0" justifyLastLine="0" shrinkToFit="0" readingOrder="0"/>
    </dxf>
    <dxf>
      <font>
        <strike val="0"/>
        <outline val="0"/>
        <shadow val="0"/>
        <u val="none"/>
        <vertAlign val="baseline"/>
        <sz val="11"/>
        <color theme="1"/>
        <name val="Times New Roman"/>
        <scheme val="none"/>
      </font>
      <alignment horizontal="left" vertical="center" textRotation="0" wrapText="1"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2"/>
      </font>
    </dxf>
    <dxf>
      <font>
        <condense val="0"/>
        <extend val="0"/>
        <color indexed="10"/>
      </font>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ables/table1.xml><?xml version="1.0" encoding="utf-8"?>
<table xmlns="http://schemas.openxmlformats.org/spreadsheetml/2006/main" id="1" name="Liste1" displayName="Liste1" ref="A2:K7" insertRowShift="1" totalsRowShown="0" headerRowDxfId="182" headerRowBorderDxfId="181" tableBorderDxfId="180" totalsRowBorderDxfId="179">
  <autoFilter ref="A2:K7"/>
  <sortState ref="A2:I4">
    <sortCondition ref="E1:E4"/>
  </sortState>
  <tableColumns count="11">
    <tableColumn id="1" name="YAYIN ADI" dataDxfId="178"/>
    <tableColumn id="7" name="Kısa Bildiri, Teknik Not, Editöre Mektup" dataDxfId="177"/>
    <tableColumn id="2" name="AY" dataDxfId="176"/>
    <tableColumn id="3" name="YIL" dataDxfId="175"/>
    <tableColumn id="4" name="YAYIN TÜRÜ" dataDxfId="174"/>
    <tableColumn id="5" name="Yazar Sırası" dataDxfId="173"/>
    <tableColumn id="6" name="Yazar Adedi" dataDxfId="172"/>
    <tableColumn id="8" name="Tarih" dataDxfId="171">
      <calculatedColumnFormula>IF(D3&lt;&gt;"",DATE(D3,MATCH(C3,AY,0),15),"")</calculatedColumnFormula>
    </tableColumn>
    <tableColumn id="9" name="Atama Son. Puan" dataDxfId="170">
      <calculatedColumnFormula>IF(H3&gt;='BAŞVURU BİLGİ FORMU'!$F$9,K3,0)</calculatedColumnFormula>
    </tableColumn>
    <tableColumn id="10" name="Puan2" dataDxfId="169">
      <calculatedColumnFormula>VLOOKUP(E3,'BAŞVURU BİLGİ FORMU'!$A$21:$E$31,3,FALSE)</calculatedColumnFormula>
    </tableColumn>
    <tableColumn id="11" name="Puan" dataDxfId="168">
      <calculatedColumnFormula>IF(Liste1[[#This Row],[Kısa Bildiri, Teknik Not, Editöre Mektup]]="Evet",0.5,1)*IF(Liste1[[#This Row],[Yazar Sırası]]="Başlıca Yazar Yok",Liste1[[#This Row],[Puan2]]/Liste1[[#This Row],[Yazar Adedi]],IF(Liste1[[#This Row],[Yazar Adedi]]&lt;4,VLOOKUP(Liste1[[#This Row],[Yazar Sırası]],'Sabit Bilgiler'!$O$4:$R$6,Liste1[[#This Row],[Yazar Adedi]]+1)*Liste1[[#This Row],[Puan2]],IF(Liste1[[#This Row],[Yazar Sırası]]="1. Sıra",0.5*Liste1[[#This Row],[Puan2]],0.5*Liste1[[#This Row],[Puan2]]/(Liste1[[#This Row],[Yazar Adedi]]-1))))</calculatedColumnFormula>
    </tableColumn>
  </tableColumns>
  <tableStyleInfo name="TableStyleDark10" showFirstColumn="0" showLastColumn="0" showRowStripes="1" showColumnStripes="0"/>
</table>
</file>

<file path=xl/tables/table10.xml><?xml version="1.0" encoding="utf-8"?>
<table xmlns="http://schemas.openxmlformats.org/spreadsheetml/2006/main" id="22" name="Liste1" displayName="Liste1_9" ref="A1:G3" insertRowShift="1" totalsRowShown="0" headerRowBorderDxfId="92">
  <autoFilter ref="A1:G3"/>
  <tableColumns count="7">
    <tableColumn id="1" name="Üyelik Tanımı" dataDxfId="91"/>
    <tableColumn id="2" name="AY" dataDxfId="90"/>
    <tableColumn id="3" name="YIL" dataDxfId="89"/>
    <tableColumn id="4" name="Yayın Türü" dataDxfId="88"/>
    <tableColumn id="7" name="Puan" dataDxfId="87">
      <calculatedColumnFormula>IF(D2="","",VLOOKUP(D2,'BAŞVURU BİLGİ FORMU'!$A$106:$E$130,3,FALSE))</calculatedColumnFormula>
    </tableColumn>
    <tableColumn id="8" name="Tarih" dataDxfId="86">
      <calculatedColumnFormula>IF(AND(B2&lt;&gt;"",C2&lt;&gt;""),DATE(C2,MATCH(B2,AY,0),15),"")</calculatedColumnFormula>
    </tableColumn>
    <tableColumn id="9" name="Gpuan" dataDxfId="85">
      <calculatedColumnFormula>IF(F2&gt;='BAŞVURU BİLGİ FORMU'!$F$9,E2,0)</calculatedColumnFormula>
    </tableColumn>
  </tableColumns>
  <tableStyleInfo name="TableStyleDark10" showFirstColumn="0" showLastColumn="0" showRowStripes="1" showColumnStripes="0"/>
</table>
</file>

<file path=xl/tables/table11.xml><?xml version="1.0" encoding="utf-8"?>
<table xmlns="http://schemas.openxmlformats.org/spreadsheetml/2006/main" id="23" name="Liste1" displayName="Liste1_10" ref="A1:G4" insertRowShift="1" totalsRowShown="0" headerRowBorderDxfId="84">
  <autoFilter ref="A1:G4"/>
  <tableColumns count="7">
    <tableColumn id="1" name="Etkinlik Adı" dataDxfId="83"/>
    <tableColumn id="2" name="AY" dataDxfId="82"/>
    <tableColumn id="3" name="YIL" dataDxfId="81"/>
    <tableColumn id="4" name="Etkinlik Türü" dataDxfId="80"/>
    <tableColumn id="7" name="Puan" dataDxfId="79">
      <calculatedColumnFormula>IF(D2="","",VLOOKUP(D2,'BAŞVURU BİLGİ FORMU'!$A$132:$E$144,3,FALSE))</calculatedColumnFormula>
    </tableColumn>
    <tableColumn id="8" name="tarih" dataDxfId="78">
      <calculatedColumnFormula>IF(AND(B2&lt;&gt;"",C2&lt;&gt;""),DATE(C2,MATCH(B2,AY,0),15),"")</calculatedColumnFormula>
    </tableColumn>
    <tableColumn id="9" name="Gpuan" dataDxfId="77">
      <calculatedColumnFormula>IF(F2&gt;='BAŞVURU BİLGİ FORMU'!$F$9,E2,0)</calculatedColumnFormula>
    </tableColumn>
  </tableColumns>
  <tableStyleInfo name="TableStyleDark10" showFirstColumn="0" showLastColumn="0" showRowStripes="1" showColumnStripes="0"/>
</table>
</file>

<file path=xl/tables/table12.xml><?xml version="1.0" encoding="utf-8"?>
<table xmlns="http://schemas.openxmlformats.org/spreadsheetml/2006/main" id="24" name="Liste1" displayName="Liste1_11" ref="A1:H4" insertRowShift="1" totalsRowShown="0" headerRowBorderDxfId="76">
  <autoFilter ref="A1:H4"/>
  <tableColumns count="8">
    <tableColumn id="1" name="Görev Yeri" dataDxfId="75"/>
    <tableColumn id="2" name="AY" dataDxfId="74"/>
    <tableColumn id="3" name="YIL" dataDxfId="73"/>
    <tableColumn id="4" name="Görev Türü" dataDxfId="72"/>
    <tableColumn id="5" name="Görev Süresi(Ay)" dataDxfId="71"/>
    <tableColumn id="7" name="Puan" dataDxfId="70">
      <calculatedColumnFormula>IF(D2="","",E2*VLOOKUP(D2,'BAŞVURU BİLGİ FORMU'!$A$146:$E$153,3,FALSE)/12)</calculatedColumnFormula>
    </tableColumn>
    <tableColumn id="8" name="Tarih" dataDxfId="69">
      <calculatedColumnFormula>IF(AND(B2&lt;&gt;"",C2&lt;&gt;""),DATE(C2,MATCH(B2,AY,0),15),"")</calculatedColumnFormula>
    </tableColumn>
    <tableColumn id="9" name="Gpuan" dataDxfId="68">
      <calculatedColumnFormula>IF(G2&gt;='BAŞVURU BİLGİ FORMU'!$F$9,F2,0)</calculatedColumnFormula>
    </tableColumn>
  </tableColumns>
  <tableStyleInfo name="TableStyleDark10" showFirstColumn="0" showLastColumn="0" showRowStripes="1" showColumnStripes="0"/>
</table>
</file>

<file path=xl/tables/table13.xml><?xml version="1.0" encoding="utf-8"?>
<table xmlns="http://schemas.openxmlformats.org/spreadsheetml/2006/main" id="25" name="Liste1" displayName="Liste1_12" ref="A1:G3" insertRowShift="1" totalsRowShown="0" headerRowBorderDxfId="67">
  <autoFilter ref="A1:G3"/>
  <tableColumns count="7">
    <tableColumn id="1" name="Juri Üyelikleri" dataDxfId="66"/>
    <tableColumn id="2" name="AY" dataDxfId="65"/>
    <tableColumn id="3" name="YIL" dataDxfId="64"/>
    <tableColumn id="4" name="Juri Türü" dataDxfId="63"/>
    <tableColumn id="7" name="Puan" dataDxfId="62">
      <calculatedColumnFormula>IF(D2="","",VLOOKUP(D2,'BAŞVURU BİLGİ FORMU'!$A$155:$E$160,3,FALSE))</calculatedColumnFormula>
    </tableColumn>
    <tableColumn id="8" name="Tarih" dataDxfId="61">
      <calculatedColumnFormula>IF(AND(B2&lt;&gt;"",C2&lt;&gt;""),DATE(C2,MATCH(B2,AY,0),15),"")</calculatedColumnFormula>
    </tableColumn>
    <tableColumn id="9" name="Gpuan" dataDxfId="60">
      <calculatedColumnFormula>IF(F2&gt;='BAŞVURU BİLGİ FORMU'!$F$9,E2,0)</calculatedColumnFormula>
    </tableColumn>
  </tableColumns>
  <tableStyleInfo name="TableStyleDark10" showFirstColumn="0" showLastColumn="0" showRowStripes="1" showColumnStripes="0"/>
</table>
</file>

<file path=xl/tables/table14.xml><?xml version="1.0" encoding="utf-8"?>
<table xmlns="http://schemas.openxmlformats.org/spreadsheetml/2006/main" id="26" name="Liste1" displayName="Liste1_13" ref="A1:G4" insertRowShift="1" totalsRowShown="0" headerRowBorderDxfId="59">
  <autoFilter ref="A1:G4"/>
  <tableColumns count="7">
    <tableColumn id="1" name="Etkinlik Adı" dataDxfId="58"/>
    <tableColumn id="2" name="AY" dataDxfId="57"/>
    <tableColumn id="3" name="YIL" dataDxfId="56"/>
    <tableColumn id="4" name="Yayın Türü" dataDxfId="55"/>
    <tableColumn id="7" name="Puan" dataDxfId="54">
      <calculatedColumnFormula>IF(D2="","",VLOOKUP(D2,'BAŞVURU BİLGİ FORMU'!$A$162:$E$171,3,FALSE))</calculatedColumnFormula>
    </tableColumn>
    <tableColumn id="8" name="Tarih" dataDxfId="53">
      <calculatedColumnFormula>IF(AND(B2&lt;&gt;"",C2&lt;&gt;""),DATE(C2,MATCH(B2,AY,0),15),"")</calculatedColumnFormula>
    </tableColumn>
    <tableColumn id="9" name="Gpuan" dataDxfId="52">
      <calculatedColumnFormula>IF(F2&gt;='BAŞVURU BİLGİ FORMU'!$F$9,E2,0)</calculatedColumnFormula>
    </tableColumn>
  </tableColumns>
  <tableStyleInfo name="TableStyleDark10" showFirstColumn="0" showLastColumn="0" showRowStripes="1" showColumnStripes="0"/>
</table>
</file>

<file path=xl/tables/table15.xml><?xml version="1.0" encoding="utf-8"?>
<table xmlns="http://schemas.openxmlformats.org/spreadsheetml/2006/main" id="15" name="Liste1" displayName="Liste1_14" ref="A1:H3" insertRowShift="1" totalsRowShown="0" headerRowBorderDxfId="51">
  <autoFilter ref="A1:H3"/>
  <tableColumns count="8">
    <tableColumn id="1" name="Görev Tanımı" dataDxfId="50"/>
    <tableColumn id="2" name="AY" dataDxfId="49"/>
    <tableColumn id="3" name="YIL" dataDxfId="48"/>
    <tableColumn id="4" name="Görev" dataDxfId="47"/>
    <tableColumn id="5" name="Dönem - Yıl" dataDxfId="46"/>
    <tableColumn id="7" name="Puan" dataDxfId="45">
      <calculatedColumnFormula>IF(D2="","",IF(E2="",0,VLOOKUP(D2,'BAŞVURU BİLGİ FORMU'!$A$173:$E$175,3,FALSE))*E2)</calculatedColumnFormula>
    </tableColumn>
    <tableColumn id="8" name="Tarih" dataDxfId="44">
      <calculatedColumnFormula>IF(AND(B2&lt;&gt;"",C2&lt;&gt;""),DATE(C2,MATCH(B2,AY,0),15),"")</calculatedColumnFormula>
    </tableColumn>
    <tableColumn id="9" name="G.Puan" dataDxfId="43">
      <calculatedColumnFormula>IF(G2&gt;='BAŞVURU BİLGİ FORMU'!$F$9,F2,0)</calculatedColumnFormula>
    </tableColumn>
  </tableColumns>
  <tableStyleInfo name="TableStyleDark10" showFirstColumn="0" showLastColumn="0" showRowStripes="1" showColumnStripes="0"/>
</table>
</file>

<file path=xl/tables/table16.xml><?xml version="1.0" encoding="utf-8"?>
<table xmlns="http://schemas.openxmlformats.org/spreadsheetml/2006/main" id="27" name="Liste1" displayName="Liste1_15" ref="A1:I3" insertRowShift="1" totalsRowShown="0" headerRowBorderDxfId="42">
  <autoFilter ref="A1:I3"/>
  <tableColumns count="9">
    <tableColumn id="1" name="Etkinlik Adı" dataDxfId="41"/>
    <tableColumn id="2" name="AY" dataDxfId="40"/>
    <tableColumn id="3" name="YIL" dataDxfId="39"/>
    <tableColumn id="4" name="Etkinlik Türü" dataDxfId="38"/>
    <tableColumn id="5" name="Sütun1" dataDxfId="37"/>
    <tableColumn id="6" name="Sütun2" dataDxfId="36"/>
    <tableColumn id="7" name="Puan" dataDxfId="35">
      <calculatedColumnFormula>IF(D2="","",VLOOKUP(D2,'BAŞVURU BİLGİ FORMU'!$A$176:$E$188,3,FALSE))</calculatedColumnFormula>
    </tableColumn>
    <tableColumn id="8" name="Tarih" dataDxfId="34">
      <calculatedColumnFormula>IF(AND(B2&lt;&gt;"",C2&lt;&gt;""),DATE(C2,MATCH(B2,AY,0),15),"")</calculatedColumnFormula>
    </tableColumn>
    <tableColumn id="9" name="Gpuan" dataDxfId="33">
      <calculatedColumnFormula>IF(H2&gt;='BAŞVURU BİLGİ FORMU'!$F$9,G2,0)</calculatedColumnFormula>
    </tableColumn>
  </tableColumns>
  <tableStyleInfo name="TableStyleDark10" showFirstColumn="0" showLastColumn="0" showRowStripes="1" showColumnStripes="0"/>
</table>
</file>

<file path=xl/tables/table17.xml><?xml version="1.0" encoding="utf-8"?>
<table xmlns="http://schemas.openxmlformats.org/spreadsheetml/2006/main" id="160" name="Tablo160" displayName="Tablo160" ref="D1:D31" totalsRowShown="0" headerRowDxfId="32" dataDxfId="31">
  <autoFilter ref="D1:D31"/>
  <tableColumns count="1">
    <tableColumn id="1" name="Yıllar" dataDxfId="30"/>
  </tableColumns>
  <tableStyleInfo name="TableStyleLight9" showFirstColumn="0" showLastColumn="0" showRowStripes="1" showColumnStripes="0"/>
</table>
</file>

<file path=xl/tables/table18.xml><?xml version="1.0" encoding="utf-8"?>
<table xmlns="http://schemas.openxmlformats.org/spreadsheetml/2006/main" id="161" name="Tablo161" displayName="Tablo161" ref="A1:B13" totalsRowShown="0" headerRowDxfId="29" dataDxfId="28">
  <autoFilter ref="A1:B13"/>
  <tableColumns count="2">
    <tableColumn id="1" name="Ay No" dataDxfId="27"/>
    <tableColumn id="2" name="Aylar" dataDxfId="26"/>
  </tableColumns>
  <tableStyleInfo name="TableStyleMedium3" showFirstColumn="0" showLastColumn="0" showRowStripes="1" showColumnStripes="0"/>
</table>
</file>

<file path=xl/tables/table19.xml><?xml version="1.0" encoding="utf-8"?>
<table xmlns="http://schemas.openxmlformats.org/spreadsheetml/2006/main" id="162" name="Tablo162" displayName="Tablo162" ref="F1:F5" totalsRowShown="0" headerRowDxfId="25" dataDxfId="24">
  <autoFilter ref="F1:F5"/>
  <sortState ref="F2:F5">
    <sortCondition ref="F1:F5"/>
  </sortState>
  <tableColumns count="1">
    <tableColumn id="1" name="Kadro" dataDxfId="23"/>
  </tableColumns>
  <tableStyleInfo name="TableStyleMedium16" showFirstColumn="0" showLastColumn="0" showRowStripes="1" showColumnStripes="0"/>
</table>
</file>

<file path=xl/tables/table2.xml><?xml version="1.0" encoding="utf-8"?>
<table xmlns="http://schemas.openxmlformats.org/spreadsheetml/2006/main" id="2" name="Liste1" displayName="Liste1_1" ref="A1:H3" insertRowShift="1" totalsRowShown="0" headerRowBorderDxfId="167">
  <autoFilter ref="A1:H3"/>
  <tableColumns count="8">
    <tableColumn id="1" name="YAYIN ADI" dataDxfId="166"/>
    <tableColumn id="2" name="AY" dataDxfId="165"/>
    <tableColumn id="3" name="YIL" dataDxfId="164"/>
    <tableColumn id="4" name="Yayın Türü" dataDxfId="163"/>
    <tableColumn id="6" name="Yazar Adedi" dataDxfId="162"/>
    <tableColumn id="7" name="Puan" dataDxfId="161">
      <calculatedColumnFormula>VLOOKUP(D2,'BAŞVURU BİLGİ FORMU'!$A$33:$E$41,3,FALSE)/E2</calculatedColumnFormula>
    </tableColumn>
    <tableColumn id="8" name="Tarih" dataDxfId="160">
      <calculatedColumnFormula>IF(AND(B2&lt;&gt;"",C2&lt;&gt;""),DATE(C2,MATCH(B2,AY,0),15),"")</calculatedColumnFormula>
    </tableColumn>
    <tableColumn id="9" name="G.Puan" dataDxfId="159">
      <calculatedColumnFormula>IF(G2&gt;='BAŞVURU BİLGİ FORMU'!$F$9,F2,0)</calculatedColumnFormula>
    </tableColumn>
  </tableColumns>
  <tableStyleInfo name="TableStyleDark10" showFirstColumn="0" showLastColumn="0" showRowStripes="1" showColumnStripes="0"/>
</table>
</file>

<file path=xl/tables/table20.xml><?xml version="1.0" encoding="utf-8"?>
<table xmlns="http://schemas.openxmlformats.org/spreadsheetml/2006/main" id="163" name="Tablo163" displayName="Tablo163" ref="G1:I6" totalsRowShown="0" headerRowDxfId="22" dataDxfId="21">
  <autoFilter ref="G1:I6"/>
  <tableColumns count="3">
    <tableColumn id="1" name="ilk atama" dataDxfId="20"/>
    <tableColumn id="2" name="yeniden" dataDxfId="19"/>
    <tableColumn id="3" name="Süre Uzatımı YIL" dataDxfId="18"/>
  </tableColumns>
  <tableStyleInfo name="TableStyleMedium4" showFirstColumn="0" showLastColumn="0" showRowStripes="1" showColumnStripes="0"/>
</table>
</file>

<file path=xl/tables/table21.xml><?xml version="1.0" encoding="utf-8"?>
<table xmlns="http://schemas.openxmlformats.org/spreadsheetml/2006/main" id="165" name="Tablo165" displayName="Tablo165" ref="M1:M5" totalsRowShown="0" headerRowDxfId="17" dataDxfId="16">
  <autoFilter ref="M1:M5"/>
  <tableColumns count="1">
    <tableColumn id="1" name="Görev" dataDxfId="15"/>
  </tableColumns>
  <tableStyleInfo name="TableStyleDark9" showFirstColumn="0" showLastColumn="0" showRowStripes="1" showColumnStripes="0"/>
</table>
</file>

<file path=xl/tables/table22.xml><?xml version="1.0" encoding="utf-8"?>
<table xmlns="http://schemas.openxmlformats.org/spreadsheetml/2006/main" id="166" name="Tablo166" displayName="Tablo166" ref="K1:K3" totalsRowShown="0" headerRowDxfId="14" dataDxfId="13">
  <autoFilter ref="K1:K3"/>
  <tableColumns count="1">
    <tableColumn id="1" name="Üyelik" dataDxfId="12"/>
  </tableColumns>
  <tableStyleInfo name="TableStyleDark7" showFirstColumn="0" showLastColumn="0" showRowStripes="1" showColumnStripes="0"/>
</table>
</file>

<file path=xl/tables/table23.xml><?xml version="1.0" encoding="utf-8"?>
<table xmlns="http://schemas.openxmlformats.org/spreadsheetml/2006/main" id="4" name="Tablo4" displayName="Tablo4" ref="F11:F14" totalsRowShown="0" headerRowDxfId="11" dataDxfId="10">
  <autoFilter ref="F11:F14"/>
  <tableColumns count="1">
    <tableColumn id="1" name="Bilim Dalı" dataDxfId="9"/>
  </tableColumns>
  <tableStyleInfo name="TableStyleMedium3" showFirstColumn="0" showLastColumn="0" showRowStripes="1" showColumnStripes="0"/>
</table>
</file>

<file path=xl/tables/table24.xml><?xml version="1.0" encoding="utf-8"?>
<table xmlns="http://schemas.openxmlformats.org/spreadsheetml/2006/main" id="5" name="Tablo5" displayName="Tablo5" ref="H11:H13" totalsRowShown="0" headerRowDxfId="8" dataDxfId="7">
  <autoFilter ref="H11:H13"/>
  <tableColumns count="1">
    <tableColumn id="1" name="Evet/Hayır" dataDxfId="6"/>
  </tableColumns>
  <tableStyleInfo name="TableStyleMedium19" showFirstColumn="0" showLastColumn="0" showRowStripes="1" showColumnStripes="0"/>
</table>
</file>

<file path=xl/tables/table25.xml><?xml version="1.0" encoding="utf-8"?>
<table xmlns="http://schemas.openxmlformats.org/spreadsheetml/2006/main" id="6" name="Tablo6" displayName="Tablo6" ref="T1:W5" totalsRowShown="0" headerRowDxfId="5" dataDxfId="4">
  <autoFilter ref="T1:W5"/>
  <tableColumns count="4">
    <tableColumn id="1" name="Sütun1" dataDxfId="3"/>
    <tableColumn id="2" name="Fen ve Mühendislik" dataDxfId="2"/>
    <tableColumn id="3" name="Sağlık Bilimleri" dataDxfId="1"/>
    <tableColumn id="4" name="Sosyal Bilimler" dataDxfId="0"/>
  </tableColumns>
  <tableStyleInfo name="TableStyleMedium10" showFirstColumn="1" showLastColumn="0" showRowStripes="1" showColumnStripes="0"/>
</table>
</file>

<file path=xl/tables/table3.xml><?xml version="1.0" encoding="utf-8"?>
<table xmlns="http://schemas.openxmlformats.org/spreadsheetml/2006/main" id="3" name="Liste1" displayName="Liste1_2" ref="A1:I4" insertRowShift="1" totalsRowShown="0">
  <autoFilter ref="A1:I4"/>
  <tableColumns count="9">
    <tableColumn id="1" name="YAYIN ADI" dataDxfId="157"/>
    <tableColumn id="2" name="AY" dataDxfId="156"/>
    <tableColumn id="3" name="YIL" dataDxfId="155"/>
    <tableColumn id="4" name="Yayın Türü" dataDxfId="154"/>
    <tableColumn id="6" name="Yazar adedi" dataDxfId="153"/>
    <tableColumn id="10" name="Sayfa Sayısı" dataDxfId="152"/>
    <tableColumn id="7" name="Puan" dataDxfId="151">
      <calculatedColumnFormula>VLOOKUP(D2,'BAŞVURU BİLGİ FORMU'!$A$43:$E$55,3,FALSE)/E2</calculatedColumnFormula>
    </tableColumn>
    <tableColumn id="8" name="Tarih">
      <calculatedColumnFormula>IF(AND(B2&lt;&gt;"",C2&lt;&gt;""),DATE(C2,MATCH(B2,AY,0),15),"")</calculatedColumnFormula>
    </tableColumn>
    <tableColumn id="9" name="G.Puan">
      <calculatedColumnFormula>IF(H2&gt;='BAŞVURU BİLGİ FORMU'!$F$9,G2,0)</calculatedColumnFormula>
    </tableColumn>
  </tableColumns>
  <tableStyleInfo name="TableStyleDark10" showFirstColumn="0" showLastColumn="0" showRowStripes="1" showColumnStripes="0"/>
</table>
</file>

<file path=xl/tables/table4.xml><?xml version="1.0" encoding="utf-8"?>
<table xmlns="http://schemas.openxmlformats.org/spreadsheetml/2006/main" id="16" name="Liste1" displayName="Liste1_3" ref="A1:J3" insertRowShift="1" totalsRowShown="0" headerRowBorderDxfId="150">
  <autoFilter ref="A1:J3"/>
  <tableColumns count="10">
    <tableColumn id="1" name="PROJE ADI" dataDxfId="149"/>
    <tableColumn id="2" name="AY" dataDxfId="148"/>
    <tableColumn id="3" name="YIL" dataDxfId="147"/>
    <tableColumn id="4" name="Proje Türü" dataDxfId="146"/>
    <tableColumn id="5" name="Sahip_Üye" dataDxfId="145"/>
    <tableColumn id="6" name="Tamamlandı mı?" dataDxfId="144"/>
    <tableColumn id="7" name="Ham Puan" dataDxfId="143">
      <calculatedColumnFormula>VLOOKUP(D2,'BAŞVURU BİLGİ FORMU'!$A$57:$E$62,3,FALSE)</calculatedColumnFormula>
    </tableColumn>
    <tableColumn id="10" name="Puan" dataDxfId="142">
      <calculatedColumnFormula>IF(Liste1_3[[#This Row],[Tamamlandı mı?]]="Hayır",0.25,1)*IF(OR(Liste1_3[[#This Row],[Sahip_Üye]]="Üyelik",Liste1_3[[#This Row],[Sahip_Üye]]="Yardımcı"),Liste1_3[[#This Row],[Ham Puan]]*0.5,IF(Liste1_3[[#This Row],[Sahip_Üye]]="Danışman",Liste1_3[[#This Row],[Ham Puan]]/3,Liste1_3[[#This Row],[Ham Puan]]))</calculatedColumnFormula>
    </tableColumn>
    <tableColumn id="8" name="Tarih" dataDxfId="141">
      <calculatedColumnFormula>IF(AND(B2&lt;&gt;"",C2&lt;&gt;""),DATE(C2,MATCH(B2,AY,0),15),"")</calculatedColumnFormula>
    </tableColumn>
    <tableColumn id="9" name="Gpuan" dataDxfId="140">
      <calculatedColumnFormula>IF(I2&gt;='BAŞVURU BİLGİ FORMU'!$F$9,G2,0)</calculatedColumnFormula>
    </tableColumn>
  </tableColumns>
  <tableStyleInfo name="TableStyleDark10" showFirstColumn="0" showLastColumn="0" showRowStripes="1" showColumnStripes="0"/>
</table>
</file>

<file path=xl/tables/table5.xml><?xml version="1.0" encoding="utf-8"?>
<table xmlns="http://schemas.openxmlformats.org/spreadsheetml/2006/main" id="18" name="Liste1" displayName="Liste1_4" ref="A1:H3" insertRowShift="1" totalsRowShown="0" headerRowBorderDxfId="139">
  <autoFilter ref="A1:H3"/>
  <tableColumns count="8">
    <tableColumn id="1" name="PROJE ADI" dataDxfId="138"/>
    <tableColumn id="2" name="AY" dataDxfId="137"/>
    <tableColumn id="3" name="YIL" dataDxfId="136"/>
    <tableColumn id="4" name="Proje Türü" dataDxfId="135"/>
    <tableColumn id="5" name="Görevi" dataDxfId="134"/>
    <tableColumn id="7" name="Puan" dataDxfId="133">
      <calculatedColumnFormula>IF(D2="","",IF(E2="Yürütücü",VLOOKUP(D2,'BAŞVURU BİLGİ FORMU'!$A$64:$E$68,3,FALSE),VLOOKUP(D2,'BAŞVURU BİLGİ FORMU'!$A$64:$E$68,3)/2))</calculatedColumnFormula>
    </tableColumn>
    <tableColumn id="8" name="tarih" dataDxfId="132">
      <calculatedColumnFormula>IF(AND(B2&lt;&gt;"",C2&lt;&gt;""),DATE(C2,MATCH(B2,AY,0),15),"")</calculatedColumnFormula>
    </tableColumn>
    <tableColumn id="9" name="Gpuan" dataDxfId="131">
      <calculatedColumnFormula>IF(G2&gt;='BAŞVURU BİLGİ FORMU'!$F$9,F2,0)</calculatedColumnFormula>
    </tableColumn>
  </tableColumns>
  <tableStyleInfo name="TableStyleDark10" showFirstColumn="0" showLastColumn="0" showRowStripes="1" showColumnStripes="0"/>
</table>
</file>

<file path=xl/tables/table6.xml><?xml version="1.0" encoding="utf-8"?>
<table xmlns="http://schemas.openxmlformats.org/spreadsheetml/2006/main" id="7" name="Liste1" displayName="Liste1_6" ref="A1:G2" insertRowShift="1" totalsRowShown="0" headerRowBorderDxfId="130">
  <autoFilter ref="A1:G2"/>
  <tableColumns count="7">
    <tableColumn id="1" name="PATENT ADI" dataDxfId="129"/>
    <tableColumn id="2" name="AY" dataDxfId="128"/>
    <tableColumn id="3" name="YIL" dataDxfId="127"/>
    <tableColumn id="4" name="Patent Türü" dataDxfId="126"/>
    <tableColumn id="7" name="Puan" dataDxfId="125">
      <calculatedColumnFormula>VLOOKUP(D2,'BAŞVURU BİLGİ FORMU'!$A$69:$E$72,3,FALSE)</calculatedColumnFormula>
    </tableColumn>
    <tableColumn id="8" name="Tarih" dataDxfId="124">
      <calculatedColumnFormula>IF(AND(B2&lt;&gt;"",C2&lt;&gt;""),DATE(C2,MATCH(B2,AY,0),15),"")</calculatedColumnFormula>
    </tableColumn>
    <tableColumn id="9" name="G.Puan" dataDxfId="123">
      <calculatedColumnFormula>IF(F2&gt;='BAŞVURU BİLGİ FORMU'!$F$9,E2,0)</calculatedColumnFormula>
    </tableColumn>
  </tableColumns>
  <tableStyleInfo name="TableStyleDark10" showFirstColumn="0" showLastColumn="0" showRowStripes="1" showColumnStripes="0"/>
</table>
</file>

<file path=xl/tables/table7.xml><?xml version="1.0" encoding="utf-8"?>
<table xmlns="http://schemas.openxmlformats.org/spreadsheetml/2006/main" id="19" name="Liste1" displayName="Liste1_5" ref="A1:I3" insertRowShift="1" totalsRowShown="0" headerRowBorderDxfId="122">
  <autoFilter ref="A1:I3"/>
  <tableColumns count="9">
    <tableColumn id="1" name="YAYIN ADI" dataDxfId="121"/>
    <tableColumn id="2" name="AY" dataDxfId="120"/>
    <tableColumn id="3" name="YIL" dataDxfId="119"/>
    <tableColumn id="4" name="Yayın Türü" dataDxfId="118"/>
    <tableColumn id="5" name="Atıf Sayısı" dataDxfId="117"/>
    <tableColumn id="6" name="Sütun1" dataDxfId="116"/>
    <tableColumn id="7" name="Puan" dataDxfId="115">
      <calculatedColumnFormula>IF(D2="","",E2*VLOOKUP(D2,'BAŞVURU BİLGİ FORMU'!$A$73:$E$80,3,FALSE))</calculatedColumnFormula>
    </tableColumn>
    <tableColumn id="8" name="Tarih" dataDxfId="114">
      <calculatedColumnFormula>IF(AND(B2&lt;&gt;"",C2&lt;&gt;""),DATE(C2,MATCH(B2,AY,0),15),"")</calculatedColumnFormula>
    </tableColumn>
    <tableColumn id="9" name="Gpuan" dataDxfId="113">
      <calculatedColumnFormula>IF(H2&gt;='BAŞVURU BİLGİ FORMU'!$F$9,G2,0)</calculatedColumnFormula>
    </tableColumn>
  </tableColumns>
  <tableStyleInfo name="TableStyleDark10" showFirstColumn="0" showLastColumn="0" showRowStripes="1" showColumnStripes="0"/>
</table>
</file>

<file path=xl/tables/table8.xml><?xml version="1.0" encoding="utf-8"?>
<table xmlns="http://schemas.openxmlformats.org/spreadsheetml/2006/main" id="20" name="Liste1" displayName="Liste1_7" ref="A1:I3" insertRowShift="1" totalsRowShown="0" headerRowBorderDxfId="112">
  <autoFilter ref="A1:I3"/>
  <tableColumns count="9">
    <tableColumn id="1" name="Yarışma veya Ödül Adı" dataDxfId="111"/>
    <tableColumn id="2" name="AY" dataDxfId="110"/>
    <tableColumn id="3" name="YIL" dataDxfId="109"/>
    <tableColumn id="4" name="Yayın Türü" dataDxfId="108"/>
    <tableColumn id="5" name="Yarışma Sırası" dataDxfId="107" dataCellStyle="Yüzde"/>
    <tableColumn id="6" name="Sütun1" dataDxfId="106"/>
    <tableColumn id="7" name="Puan" dataDxfId="105">
      <calculatedColumnFormula>IF(D2="","",IF(OR(E2="",E2=0),1,IF(E2=1,1,IF(E2=2,0.8,IF(E2=3,2/3,0))))*VLOOKUP(D2,'BAŞVURU BİLGİ FORMU'!$A$81:$E$92,3,FALSE))</calculatedColumnFormula>
    </tableColumn>
    <tableColumn id="8" name="Tarih" dataDxfId="104">
      <calculatedColumnFormula>IF(AND(B2&lt;&gt;"",C2&lt;&gt;""),DATE(C2,MATCH(B2,AY,0),15),"")</calculatedColumnFormula>
    </tableColumn>
    <tableColumn id="9" name="Gpuan" dataDxfId="103">
      <calculatedColumnFormula>IF(H2&gt;='BAŞVURU BİLGİ FORMU'!$F$9,G2,0)</calculatedColumnFormula>
    </tableColumn>
  </tableColumns>
  <tableStyleInfo name="TableStyleDark10" showFirstColumn="0" showLastColumn="0" showRowStripes="1" showColumnStripes="0"/>
</table>
</file>

<file path=xl/tables/table9.xml><?xml version="1.0" encoding="utf-8"?>
<table xmlns="http://schemas.openxmlformats.org/spreadsheetml/2006/main" id="21" name="Liste1" displayName="Liste1_8" ref="A1:I4" insertRowShift="1" totalsRowShown="0" headerRowBorderDxfId="102">
  <autoFilter ref="A1:I4"/>
  <tableColumns count="9">
    <tableColumn id="1" name="Hakemlik Yapılan " dataDxfId="101"/>
    <tableColumn id="2" name="AY" dataDxfId="100"/>
    <tableColumn id="3" name="YIL" dataDxfId="99"/>
    <tableColumn id="4" name="Yayın Türü" dataDxfId="98"/>
    <tableColumn id="5" name="Süre (Yıl)" dataDxfId="97" dataCellStyle="Yüzde"/>
    <tableColumn id="6" name="Yardımcılık" dataDxfId="96"/>
    <tableColumn id="7" name="Puan" dataDxfId="95">
      <calculatedColumnFormula>IF(Liste1_8[[#This Row],[Yardımcılık]]="Evet",0.5,1)*IF(D2="","",E2*VLOOKUP(D2,'BAŞVURU BİLGİ FORMU'!$A$93:$E$105,3,FALSE))</calculatedColumnFormula>
    </tableColumn>
    <tableColumn id="8" name="Tarih" dataDxfId="94">
      <calculatedColumnFormula>IF(AND(B2&lt;&gt;"",C2&lt;&gt;""),DATE(C2,MATCH(B2,AY,0),15),"")</calculatedColumnFormula>
    </tableColumn>
    <tableColumn id="9" name="Gpuan" dataDxfId="93">
      <calculatedColumnFormula>IF(H2&gt;='BAŞVURU BİLGİ FORMU'!$F$9,G2,0)</calculatedColumnFormula>
    </tableColumn>
  </tableColumns>
  <tableStyleInfo name="TableStyleDark10" showFirstColumn="0" showLastColumn="0" showRowStripes="1" showColumnStripes="0"/>
</table>
</file>

<file path=xl/theme/theme1.xml><?xml version="1.0" encoding="utf-8"?>
<a:theme xmlns:a="http://schemas.openxmlformats.org/drawingml/2006/main" name="Ofis Teması">
  <a:themeElements>
    <a:clrScheme name="Ofis">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is">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is">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6.v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table" Target="../tables/table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table" Target="../tables/table23.xml"/><Relationship Id="rId3" Type="http://schemas.openxmlformats.org/officeDocument/2006/relationships/table" Target="../tables/table18.xml"/><Relationship Id="rId7" Type="http://schemas.openxmlformats.org/officeDocument/2006/relationships/table" Target="../tables/table22.xml"/><Relationship Id="rId2" Type="http://schemas.openxmlformats.org/officeDocument/2006/relationships/table" Target="../tables/table17.xml"/><Relationship Id="rId1" Type="http://schemas.openxmlformats.org/officeDocument/2006/relationships/printerSettings" Target="../printerSettings/printerSettings18.bin"/><Relationship Id="rId6" Type="http://schemas.openxmlformats.org/officeDocument/2006/relationships/table" Target="../tables/table21.xml"/><Relationship Id="rId5" Type="http://schemas.openxmlformats.org/officeDocument/2006/relationships/table" Target="../tables/table20.xml"/><Relationship Id="rId10" Type="http://schemas.openxmlformats.org/officeDocument/2006/relationships/table" Target="../tables/table25.xml"/><Relationship Id="rId4" Type="http://schemas.openxmlformats.org/officeDocument/2006/relationships/table" Target="../tables/table19.xml"/><Relationship Id="rId9" Type="http://schemas.openxmlformats.org/officeDocument/2006/relationships/table" Target="../tables/table24.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vmlDrawing" Target="../drawings/vmlDrawing5.v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ayfa2">
    <tabColor theme="8" tint="0.59999389629810485"/>
    <pageSetUpPr fitToPage="1"/>
  </sheetPr>
  <dimension ref="A1:Q195"/>
  <sheetViews>
    <sheetView showGridLines="0" tabSelected="1" view="pageBreakPreview" zoomScaleNormal="100" zoomScaleSheetLayoutView="100" workbookViewId="0">
      <pane xSplit="6" ySplit="19" topLeftCell="G92" activePane="bottomRight" state="frozen"/>
      <selection pane="topRight" activeCell="G1" sqref="G1"/>
      <selection pane="bottomLeft" activeCell="A16" sqref="A16"/>
      <selection pane="bottomRight" activeCell="N18" sqref="N18"/>
    </sheetView>
  </sheetViews>
  <sheetFormatPr defaultRowHeight="15" x14ac:dyDescent="0.25"/>
  <cols>
    <col min="1" max="1" width="36.28515625" style="1" customWidth="1"/>
    <col min="2" max="2" width="28.5703125" style="1" customWidth="1"/>
    <col min="3" max="3" width="14.85546875" style="1" customWidth="1"/>
    <col min="4" max="4" width="15.85546875" style="1" customWidth="1"/>
    <col min="5" max="6" width="14.85546875" style="1" customWidth="1"/>
    <col min="7" max="7" width="10.7109375" customWidth="1"/>
    <col min="16" max="16" width="16.140625" customWidth="1"/>
  </cols>
  <sheetData>
    <row r="1" spans="1:17" ht="21" customHeight="1" x14ac:dyDescent="0.25">
      <c r="A1" s="198" t="s">
        <v>181</v>
      </c>
      <c r="B1" s="198"/>
      <c r="C1" s="198"/>
      <c r="D1" s="198"/>
      <c r="E1" s="198"/>
      <c r="F1" s="198"/>
    </row>
    <row r="2" spans="1:17" ht="15" customHeight="1" x14ac:dyDescent="0.25">
      <c r="A2" s="198"/>
      <c r="B2" s="198"/>
      <c r="C2" s="198"/>
      <c r="D2" s="198"/>
      <c r="E2" s="198"/>
      <c r="F2" s="198"/>
      <c r="H2" s="234" t="s">
        <v>309</v>
      </c>
      <c r="I2" s="234"/>
      <c r="J2" s="234"/>
      <c r="K2" s="234"/>
      <c r="L2" s="234"/>
      <c r="M2" s="234"/>
      <c r="N2" s="234"/>
      <c r="O2" s="234"/>
      <c r="P2" s="234"/>
    </row>
    <row r="3" spans="1:17" ht="9" customHeight="1" x14ac:dyDescent="0.25">
      <c r="A3" s="199"/>
      <c r="B3" s="198"/>
      <c r="C3" s="198"/>
      <c r="D3" s="198"/>
      <c r="E3" s="198"/>
      <c r="F3" s="198"/>
      <c r="H3" s="234"/>
      <c r="I3" s="234"/>
      <c r="J3" s="234"/>
      <c r="K3" s="234"/>
      <c r="L3" s="234"/>
      <c r="M3" s="234"/>
      <c r="N3" s="234"/>
      <c r="O3" s="234"/>
      <c r="P3" s="234"/>
    </row>
    <row r="4" spans="1:17" ht="17.45" customHeight="1" x14ac:dyDescent="0.25">
      <c r="A4" s="93" t="s">
        <v>212</v>
      </c>
      <c r="B4" s="201" t="s">
        <v>304</v>
      </c>
      <c r="C4" s="202"/>
      <c r="D4" s="94"/>
      <c r="E4" s="95" t="s">
        <v>59</v>
      </c>
      <c r="F4" s="95" t="s">
        <v>277</v>
      </c>
      <c r="H4" s="234"/>
      <c r="I4" s="234"/>
      <c r="J4" s="234"/>
      <c r="K4" s="234"/>
      <c r="L4" s="234"/>
      <c r="M4" s="234"/>
      <c r="N4" s="234"/>
      <c r="O4" s="234"/>
      <c r="P4" s="234"/>
    </row>
    <row r="5" spans="1:17" ht="17.45" customHeight="1" x14ac:dyDescent="0.25">
      <c r="A5" s="55" t="s">
        <v>213</v>
      </c>
      <c r="B5" s="203" t="s">
        <v>234</v>
      </c>
      <c r="C5" s="204"/>
      <c r="D5" s="15" t="s">
        <v>34</v>
      </c>
      <c r="E5" s="78">
        <f>E20+E32+E42+E73+E56+E63+E68</f>
        <v>195.23333333333335</v>
      </c>
      <c r="F5" s="78">
        <f>SUM(E20,E32,E42,E81,E56,E63,E68,E93,E73,E106,E131,E145,E154,E161,E172,E176)</f>
        <v>369.56666666666666</v>
      </c>
      <c r="H5" s="234"/>
      <c r="I5" s="234"/>
      <c r="J5" s="234"/>
      <c r="K5" s="234"/>
      <c r="L5" s="234"/>
      <c r="M5" s="234"/>
      <c r="N5" s="234"/>
      <c r="O5" s="234"/>
      <c r="P5" s="234"/>
    </row>
    <row r="6" spans="1:17" ht="17.45" customHeight="1" x14ac:dyDescent="0.25">
      <c r="A6" s="55" t="s">
        <v>214</v>
      </c>
      <c r="B6" s="205" t="s">
        <v>57</v>
      </c>
      <c r="C6" s="205"/>
      <c r="D6" s="15" t="s">
        <v>35</v>
      </c>
      <c r="E6" s="79">
        <f>F20+F32+F42+F73+F56+F63+F68</f>
        <v>133.98333333333335</v>
      </c>
      <c r="F6" s="78">
        <f>SUM(F20,F32,F42,F81,F56,F63,F68,F93,F73,F106,F131,F145,F154,F161,F172,F176)</f>
        <v>244.31666666666666</v>
      </c>
      <c r="H6" s="234"/>
      <c r="I6" s="234"/>
      <c r="J6" s="234"/>
      <c r="K6" s="234"/>
      <c r="L6" s="234"/>
      <c r="M6" s="234"/>
      <c r="N6" s="234"/>
      <c r="O6" s="234"/>
      <c r="P6" s="234"/>
    </row>
    <row r="7" spans="1:17" ht="17.45" customHeight="1" x14ac:dyDescent="0.25">
      <c r="A7" s="55" t="s">
        <v>288</v>
      </c>
      <c r="B7" s="206" t="s">
        <v>236</v>
      </c>
      <c r="C7" s="206"/>
      <c r="D7" s="14" t="s">
        <v>46</v>
      </c>
      <c r="E7" s="80">
        <f>IF((E6-F8*0.5)&lt;0,(0.5*F8-E6),0)</f>
        <v>0</v>
      </c>
      <c r="F7" s="81">
        <f>IF((F6-F8)&lt;0,(F8-F6),0)</f>
        <v>0</v>
      </c>
      <c r="H7" s="234"/>
      <c r="I7" s="234"/>
      <c r="J7" s="234"/>
      <c r="K7" s="234"/>
      <c r="L7" s="234"/>
      <c r="M7" s="234"/>
      <c r="N7" s="234"/>
      <c r="O7" s="234"/>
      <c r="P7" s="234"/>
    </row>
    <row r="8" spans="1:17" ht="17.45" customHeight="1" thickBot="1" x14ac:dyDescent="0.3">
      <c r="A8" s="55" t="s">
        <v>275</v>
      </c>
      <c r="B8" s="207" t="s">
        <v>305</v>
      </c>
      <c r="C8" s="203"/>
      <c r="D8" s="128" t="s">
        <v>259</v>
      </c>
      <c r="E8" s="129"/>
      <c r="F8" s="102">
        <f>VLOOKUP('BAŞVURU BİLGİ FORMU'!B6,'Sabit Bilgiler'!T2:W5,MATCH('BAŞVURU BİLGİ FORMU'!B7,'Sabit Bilgiler'!U1:W1)+1)</f>
        <v>150</v>
      </c>
      <c r="H8" s="235"/>
      <c r="I8" s="235"/>
      <c r="J8" s="235"/>
      <c r="K8" s="235"/>
      <c r="L8" s="235"/>
      <c r="M8" s="235"/>
      <c r="N8" s="235"/>
      <c r="O8" s="235"/>
      <c r="P8" s="235"/>
    </row>
    <row r="9" spans="1:17" ht="17.45" customHeight="1" thickBot="1" x14ac:dyDescent="0.3">
      <c r="A9" s="55" t="s">
        <v>215</v>
      </c>
      <c r="B9" s="207" t="s">
        <v>306</v>
      </c>
      <c r="C9" s="203"/>
      <c r="D9" s="103"/>
      <c r="E9" s="104"/>
      <c r="F9" s="105">
        <f>IF(C16&lt;&gt;"",DATE(C16,MATCH(B16,AY,0),15),"")</f>
        <v>43115</v>
      </c>
    </row>
    <row r="10" spans="1:17" ht="17.45" customHeight="1" x14ac:dyDescent="0.25">
      <c r="A10" s="55" t="s">
        <v>276</v>
      </c>
      <c r="B10" s="207" t="s">
        <v>307</v>
      </c>
      <c r="C10" s="203"/>
      <c r="D10" s="210" t="s">
        <v>282</v>
      </c>
      <c r="E10" s="211"/>
      <c r="F10" s="211"/>
      <c r="G10" s="112"/>
      <c r="H10" s="225" t="s">
        <v>310</v>
      </c>
      <c r="I10" s="226"/>
      <c r="J10" s="226"/>
      <c r="K10" s="226"/>
      <c r="L10" s="226"/>
      <c r="M10" s="226"/>
      <c r="N10" s="226"/>
      <c r="O10" s="226"/>
      <c r="P10" s="227"/>
      <c r="Q10" s="112"/>
    </row>
    <row r="11" spans="1:17" ht="17.45" customHeight="1" x14ac:dyDescent="0.25">
      <c r="A11" s="55" t="s">
        <v>240</v>
      </c>
      <c r="B11" s="203">
        <v>55</v>
      </c>
      <c r="C11" s="204"/>
      <c r="D11" s="220" t="str">
        <f>IF(C18="Muaf","H-İndeksi Atama İçin Yeterlidir.",IF(B6="Dr. Öğr. Üyesi İlk Atama","Doktora Tezinden Üretilmiş En Az Bir Adet Makaleniz Olmalıdır veya bkz Madde -8(a)",IF(B6="Profesör","Doçentlik unvanının alındığı dönemdeki asgari şartları yeniden ikinci defa sağlanması gerekmektedir.",IF(B6="Doçent","Belirlenen toplam puanın en az %50'si doktora derecesinden sonra elde edilmiş olmalıdır",""))))</f>
        <v>Doçentlik unvanının alındığı dönemdeki asgari şartları yeniden ikinci defa sağlanması gerekmektedir.</v>
      </c>
      <c r="E11" s="221"/>
      <c r="F11" s="221"/>
      <c r="G11" s="112"/>
      <c r="H11" s="228"/>
      <c r="I11" s="229"/>
      <c r="J11" s="229"/>
      <c r="K11" s="229"/>
      <c r="L11" s="229"/>
      <c r="M11" s="229"/>
      <c r="N11" s="229"/>
      <c r="O11" s="229"/>
      <c r="P11" s="230"/>
      <c r="Q11" s="112"/>
    </row>
    <row r="12" spans="1:17" ht="17.45" customHeight="1" x14ac:dyDescent="0.25">
      <c r="A12" s="55" t="s">
        <v>216</v>
      </c>
      <c r="B12" s="207" t="s">
        <v>308</v>
      </c>
      <c r="C12" s="203"/>
      <c r="D12" s="220"/>
      <c r="E12" s="221"/>
      <c r="F12" s="221"/>
      <c r="H12" s="228"/>
      <c r="I12" s="229"/>
      <c r="J12" s="229"/>
      <c r="K12" s="229"/>
      <c r="L12" s="229"/>
      <c r="M12" s="229"/>
      <c r="N12" s="229"/>
      <c r="O12" s="229"/>
      <c r="P12" s="230"/>
    </row>
    <row r="13" spans="1:17" ht="17.45" customHeight="1" thickBot="1" x14ac:dyDescent="0.3">
      <c r="A13" s="55" t="s">
        <v>217</v>
      </c>
      <c r="B13" s="207">
        <v>123</v>
      </c>
      <c r="C13" s="203"/>
      <c r="D13" s="220"/>
      <c r="E13" s="221"/>
      <c r="F13" s="221"/>
      <c r="H13" s="231"/>
      <c r="I13" s="232"/>
      <c r="J13" s="232"/>
      <c r="K13" s="232"/>
      <c r="L13" s="232"/>
      <c r="M13" s="232"/>
      <c r="N13" s="232"/>
      <c r="O13" s="232"/>
      <c r="P13" s="233"/>
    </row>
    <row r="14" spans="1:17" ht="17.45" customHeight="1" x14ac:dyDescent="0.25">
      <c r="A14" s="55" t="s">
        <v>218</v>
      </c>
      <c r="B14" s="208" t="s">
        <v>308</v>
      </c>
      <c r="C14" s="209"/>
      <c r="D14" s="215" t="str">
        <f>IF(OR(B6='Sabit Bilgiler'!$F$3,B6='Sabit Bilgiler'!$F$4),IF(B7="Fen ve Mühendislik","SCI, SSCI, AHCI ve SCI-Exp En Az Bir Makaleniz Olmalıdır",IF(OR(B7="Sağlık Bilimleri",B7="Sosyal Bilimler"),"SCI, SSCI, AHCI, SCI-Exp En Az Bir Makale veya En Az 2 Adet Uluslarararası Alan İneksi veya En Az 3 Adet TR Dizin Makale","")),"")</f>
        <v/>
      </c>
      <c r="E14" s="216"/>
      <c r="F14" s="216"/>
    </row>
    <row r="15" spans="1:17" ht="17.45" customHeight="1" x14ac:dyDescent="0.25">
      <c r="A15" s="46" t="s">
        <v>219</v>
      </c>
      <c r="B15" s="218">
        <v>2024</v>
      </c>
      <c r="C15" s="219"/>
      <c r="D15" s="215"/>
      <c r="E15" s="216"/>
      <c r="F15" s="216"/>
    </row>
    <row r="16" spans="1:17" ht="17.45" customHeight="1" x14ac:dyDescent="0.25">
      <c r="A16" s="55" t="s">
        <v>239</v>
      </c>
      <c r="B16" s="76" t="s">
        <v>11</v>
      </c>
      <c r="C16" s="77">
        <v>2018</v>
      </c>
      <c r="D16" s="215"/>
      <c r="E16" s="216"/>
      <c r="F16" s="216"/>
    </row>
    <row r="17" spans="1:15" ht="17.45" customHeight="1" x14ac:dyDescent="0.25">
      <c r="A17" s="46" t="s">
        <v>287</v>
      </c>
      <c r="B17" s="214">
        <v>3</v>
      </c>
      <c r="C17" s="214"/>
      <c r="D17" s="215"/>
      <c r="E17" s="216"/>
      <c r="F17" s="216"/>
    </row>
    <row r="18" spans="1:15" ht="17.45" customHeight="1" x14ac:dyDescent="0.25">
      <c r="A18" s="46" t="s">
        <v>286</v>
      </c>
      <c r="B18" s="115">
        <v>10</v>
      </c>
      <c r="C18" s="116" t="str">
        <f>IF(OR(B6="Dr. Öğr. Üyesi İlk Atama", B6="Dr. Öğr. Üyesi Süre Uzatımı"), IF(B18&gt;=5, "Muaf", "Değil"), IF(B6="Doçent", IF(B18&gt;=8, "Muaf", "Değil"), IF(B6="Profesör", IF(B18&gt;=12, "Muaf", "Değil"), "Tanımsız")))</f>
        <v>Değil</v>
      </c>
      <c r="D18" s="113"/>
      <c r="E18" s="114"/>
      <c r="F18" s="114"/>
      <c r="I18" t="str">
        <f>IF(AND(B6="Doçent",B18&gt;=8),"Muaf",IF(AND(B6="Profesör",B18&gt;=12),"Muaf",IF(B18&gt;=5,"Muaf","MuafDeğil")))</f>
        <v>Muaf</v>
      </c>
    </row>
    <row r="19" spans="1:15" ht="31.7" customHeight="1" thickBot="1" x14ac:dyDescent="0.3">
      <c r="A19" s="135" t="s">
        <v>0</v>
      </c>
      <c r="B19" s="136"/>
      <c r="C19" s="73" t="s">
        <v>2</v>
      </c>
      <c r="D19" s="73" t="s">
        <v>1</v>
      </c>
      <c r="E19" s="73" t="s">
        <v>182</v>
      </c>
      <c r="F19" s="74" t="s">
        <v>47</v>
      </c>
    </row>
    <row r="20" spans="1:15" ht="43.5" customHeight="1" x14ac:dyDescent="0.25">
      <c r="A20" s="132" t="s">
        <v>183</v>
      </c>
      <c r="B20" s="133"/>
      <c r="C20" s="133"/>
      <c r="D20" s="134"/>
      <c r="E20" s="106">
        <f>SUM(E21:E31)</f>
        <v>26.233333333333334</v>
      </c>
      <c r="F20" s="107">
        <f>IF(B6="Profesör",MIN(SUM(F21:F31),100),SUM(F21:F31))</f>
        <v>16.233333333333334</v>
      </c>
      <c r="I20" s="6"/>
    </row>
    <row r="21" spans="1:15" s="7" customFormat="1" ht="43.5" customHeight="1" x14ac:dyDescent="0.25">
      <c r="A21" s="137" t="s">
        <v>241</v>
      </c>
      <c r="B21" s="137"/>
      <c r="C21" s="75">
        <v>25</v>
      </c>
      <c r="D21" s="44">
        <f>COUNTIF('1_Makale'!$E:$E,'BAŞVURU BİLGİ FORMU'!A21)</f>
        <v>2</v>
      </c>
      <c r="E21" s="45">
        <f>SUMIF('1_Makale'!E:E,A21,'1_Makale'!K:K)</f>
        <v>12.5</v>
      </c>
      <c r="F21" s="45">
        <f>SUMIF('1_Makale'!E:E,A21,'1_Makale'!I:I)</f>
        <v>12.5</v>
      </c>
      <c r="I21" s="8"/>
    </row>
    <row r="22" spans="1:15" s="7" customFormat="1" ht="43.5" customHeight="1" x14ac:dyDescent="0.25">
      <c r="A22" s="137" t="s">
        <v>242</v>
      </c>
      <c r="B22" s="137"/>
      <c r="C22" s="75">
        <v>20</v>
      </c>
      <c r="D22" s="44">
        <f>COUNTIF('1_Makale'!$E:$E,'BAŞVURU BİLGİ FORMU'!A22)</f>
        <v>0</v>
      </c>
      <c r="E22" s="45">
        <f>SUMIF('1_Makale'!E:E,A22,'1_Makale'!K:K)</f>
        <v>0</v>
      </c>
      <c r="F22" s="45">
        <f>SUMIF('1_Makale'!E:E,A22,'1_Makale'!I:I)</f>
        <v>0</v>
      </c>
      <c r="I22" s="8"/>
    </row>
    <row r="23" spans="1:15" s="7" customFormat="1" ht="43.5" customHeight="1" x14ac:dyDescent="0.25">
      <c r="A23" s="137" t="s">
        <v>243</v>
      </c>
      <c r="B23" s="137"/>
      <c r="C23" s="75">
        <v>15</v>
      </c>
      <c r="D23" s="44">
        <f>COUNTIF('1_Makale'!$E:$E,'BAŞVURU BİLGİ FORMU'!A23)</f>
        <v>0</v>
      </c>
      <c r="E23" s="45">
        <f>SUMIF('1_Makale'!E:E,A23,'1_Makale'!K:K)</f>
        <v>0</v>
      </c>
      <c r="F23" s="45">
        <f>SUMIF('1_Makale'!E:E,A23,'1_Makale'!I:I)</f>
        <v>0</v>
      </c>
      <c r="I23" s="8"/>
    </row>
    <row r="24" spans="1:15" s="7" customFormat="1" ht="43.5" customHeight="1" x14ac:dyDescent="0.25">
      <c r="A24" s="137" t="s">
        <v>244</v>
      </c>
      <c r="B24" s="137"/>
      <c r="C24" s="75">
        <v>10</v>
      </c>
      <c r="D24" s="44">
        <f>COUNTIF('1_Makale'!$E:$E,'BAŞVURU BİLGİ FORMU'!A24)</f>
        <v>0</v>
      </c>
      <c r="E24" s="45">
        <f>SUMIF('1_Makale'!E:E,A24,'1_Makale'!K:K)</f>
        <v>0</v>
      </c>
      <c r="F24" s="45">
        <f>SUMIF('1_Makale'!E:E,A24,'1_Makale'!I:I)</f>
        <v>0</v>
      </c>
      <c r="I24" s="8"/>
      <c r="J24" s="8"/>
      <c r="K24" s="8"/>
      <c r="L24" s="8"/>
      <c r="M24" s="8"/>
      <c r="N24" s="8"/>
      <c r="O24" s="8"/>
    </row>
    <row r="25" spans="1:15" s="7" customFormat="1" ht="43.5" customHeight="1" x14ac:dyDescent="0.25">
      <c r="A25" s="137" t="s">
        <v>245</v>
      </c>
      <c r="B25" s="137"/>
      <c r="C25" s="75">
        <v>6</v>
      </c>
      <c r="D25" s="44">
        <f>COUNTIF('1_Makale'!$E:$E,'BAŞVURU BİLGİ FORMU'!A25)</f>
        <v>0</v>
      </c>
      <c r="E25" s="45">
        <f>SUMIF('1_Makale'!E:E,A25,'1_Makale'!K:K)</f>
        <v>0</v>
      </c>
      <c r="F25" s="45">
        <f>SUMIF('1_Makale'!E:E,A25,'1_Makale'!I:I)</f>
        <v>0</v>
      </c>
      <c r="I25" s="8"/>
      <c r="J25" s="8"/>
      <c r="K25" s="8"/>
      <c r="L25" s="8"/>
      <c r="M25" s="8"/>
      <c r="N25" s="8"/>
      <c r="O25" s="8"/>
    </row>
    <row r="26" spans="1:15" s="7" customFormat="1" ht="43.5" customHeight="1" x14ac:dyDescent="0.25">
      <c r="A26" s="137" t="s">
        <v>246</v>
      </c>
      <c r="B26" s="137"/>
      <c r="C26" s="75">
        <v>10</v>
      </c>
      <c r="D26" s="44">
        <f>COUNTIF('1_Makale'!$E:$E,'BAŞVURU BİLGİ FORMU'!A26)</f>
        <v>2</v>
      </c>
      <c r="E26" s="45">
        <f>SUMIF('1_Makale'!E:E,A26,'1_Makale'!K:K)</f>
        <v>13.333333333333334</v>
      </c>
      <c r="F26" s="45">
        <f>SUMIF('1_Makale'!E:E,A26,'1_Makale'!I:I)</f>
        <v>3.3333333333333335</v>
      </c>
      <c r="I26" s="8"/>
      <c r="J26" s="8"/>
      <c r="K26" s="8"/>
      <c r="L26" s="8"/>
      <c r="M26" s="8"/>
      <c r="N26" s="8"/>
      <c r="O26" s="8"/>
    </row>
    <row r="27" spans="1:15" s="7" customFormat="1" ht="43.5" customHeight="1" x14ac:dyDescent="0.25">
      <c r="A27" s="137" t="s">
        <v>247</v>
      </c>
      <c r="B27" s="137"/>
      <c r="C27" s="75">
        <v>8</v>
      </c>
      <c r="D27" s="44">
        <f>COUNTIF('1_Makale'!$E:$E,'BAŞVURU BİLGİ FORMU'!A27)</f>
        <v>1</v>
      </c>
      <c r="E27" s="45">
        <f>SUMIF('1_Makale'!E:E,A27,'1_Makale'!K:K)</f>
        <v>0.4</v>
      </c>
      <c r="F27" s="45">
        <f>SUMIF('1_Makale'!E:E,A27,'1_Makale'!I:I)</f>
        <v>0.4</v>
      </c>
      <c r="I27" s="8"/>
      <c r="J27" s="8"/>
      <c r="K27" s="8"/>
      <c r="L27" s="8"/>
      <c r="M27" s="8"/>
      <c r="N27" s="8"/>
      <c r="O27" s="8"/>
    </row>
    <row r="28" spans="1:15" s="7" customFormat="1" ht="43.5" customHeight="1" x14ac:dyDescent="0.25">
      <c r="A28" s="137" t="s">
        <v>248</v>
      </c>
      <c r="B28" s="137"/>
      <c r="C28" s="75">
        <v>15</v>
      </c>
      <c r="D28" s="44">
        <f>COUNTIF('1_Makale'!$E:$E,'BAŞVURU BİLGİ FORMU'!#REF!)</f>
        <v>0</v>
      </c>
      <c r="E28" s="45">
        <f>SUMIF('1_Makale'!E:E,A28,'1_Makale'!K:K)</f>
        <v>0</v>
      </c>
      <c r="F28" s="45">
        <f>SUMIF('1_Makale'!E:E,#REF!,'1_Makale'!I:I)</f>
        <v>0</v>
      </c>
      <c r="I28" s="8"/>
      <c r="J28" s="8"/>
      <c r="K28" s="8"/>
      <c r="L28" s="8"/>
      <c r="M28" s="8"/>
      <c r="N28" s="8"/>
      <c r="O28" s="8"/>
    </row>
    <row r="29" spans="1:15" s="7" customFormat="1" ht="43.5" customHeight="1" x14ac:dyDescent="0.25">
      <c r="A29" s="137" t="s">
        <v>249</v>
      </c>
      <c r="B29" s="137"/>
      <c r="C29" s="75">
        <v>10</v>
      </c>
      <c r="D29" s="44">
        <f>COUNTIF('1_Makale'!$E:$E,'BAŞVURU BİLGİ FORMU'!#REF!)</f>
        <v>0</v>
      </c>
      <c r="E29" s="45">
        <f>SUMIF('1_Makale'!E:E,A29,'1_Makale'!K:K)</f>
        <v>0</v>
      </c>
      <c r="F29" s="45">
        <f>SUMIF('1_Makale'!E:E,#REF!,'1_Makale'!I:I)</f>
        <v>0</v>
      </c>
      <c r="I29" s="8"/>
      <c r="J29" s="8"/>
      <c r="K29" s="8"/>
      <c r="L29" s="8"/>
      <c r="M29" s="8"/>
      <c r="N29" s="8"/>
      <c r="O29" s="8"/>
    </row>
    <row r="30" spans="1:15" s="7" customFormat="1" ht="43.5" customHeight="1" x14ac:dyDescent="0.25">
      <c r="A30" s="137" t="s">
        <v>250</v>
      </c>
      <c r="B30" s="137"/>
      <c r="C30" s="75">
        <v>10</v>
      </c>
      <c r="D30" s="44">
        <f>COUNTIF('1_Makale'!$E:$E,'BAŞVURU BİLGİ FORMU'!A28)</f>
        <v>0</v>
      </c>
      <c r="E30" s="45">
        <f>SUMIF('1_Makale'!E:E,A30,'1_Makale'!K:K)</f>
        <v>0</v>
      </c>
      <c r="F30" s="45">
        <f>SUMIF('1_Makale'!E:E,A28,'1_Makale'!I:I)</f>
        <v>0</v>
      </c>
      <c r="I30" s="8"/>
      <c r="J30" s="8"/>
      <c r="K30" s="8"/>
      <c r="L30" s="8"/>
      <c r="M30" s="8"/>
      <c r="N30" s="8"/>
      <c r="O30" s="8"/>
    </row>
    <row r="31" spans="1:15" s="7" customFormat="1" ht="43.5" customHeight="1" x14ac:dyDescent="0.25">
      <c r="A31" s="137" t="s">
        <v>251</v>
      </c>
      <c r="B31" s="137"/>
      <c r="C31" s="75">
        <v>5</v>
      </c>
      <c r="D31" s="44">
        <f>COUNTIF('1_Makale'!$E:$E,'BAŞVURU BİLGİ FORMU'!A31)</f>
        <v>0</v>
      </c>
      <c r="E31" s="45">
        <f>SUMIF('1_Makale'!E:E,A31,'1_Makale'!K:K)</f>
        <v>0</v>
      </c>
      <c r="F31" s="45">
        <f>SUMIF('1_Makale'!E:E,A31,'1_Makale'!I:I)</f>
        <v>0</v>
      </c>
      <c r="I31" s="8"/>
      <c r="J31" s="8"/>
      <c r="K31" s="8"/>
      <c r="L31" s="8"/>
      <c r="M31" s="8"/>
      <c r="N31" s="8"/>
      <c r="O31" s="8"/>
    </row>
    <row r="32" spans="1:15" ht="43.5" customHeight="1" thickBot="1" x14ac:dyDescent="0.3">
      <c r="A32" s="212" t="s">
        <v>184</v>
      </c>
      <c r="B32" s="213"/>
      <c r="C32" s="213"/>
      <c r="D32" s="213"/>
      <c r="E32" s="108">
        <f>SUM(E33:E41)</f>
        <v>8</v>
      </c>
      <c r="F32" s="109">
        <f>IF(B6="Profesör",MIN(SUM(F33:F41),30),SUM(E33:E41))</f>
        <v>8</v>
      </c>
      <c r="I32" s="6"/>
      <c r="J32" s="6"/>
      <c r="K32" s="6"/>
      <c r="L32" s="6"/>
      <c r="M32" s="6"/>
      <c r="N32" s="6"/>
      <c r="O32" s="6"/>
    </row>
    <row r="33" spans="1:15" ht="43.5" customHeight="1" x14ac:dyDescent="0.25">
      <c r="A33" s="200" t="s">
        <v>76</v>
      </c>
      <c r="B33" s="197"/>
      <c r="C33" s="25">
        <v>10</v>
      </c>
      <c r="D33" s="29">
        <f>COUNTIF('2_Bildiri'!$D:$D,'BAŞVURU BİLGİ FORMU'!A33)</f>
        <v>1</v>
      </c>
      <c r="E33" s="31">
        <f>SUMIF('2_Bildiri'!D:D,A33,'2_Bildiri'!F:F)</f>
        <v>5</v>
      </c>
      <c r="F33" s="31">
        <f>SUMIF('2_Bildiri'!D:D,A33,'2_Bildiri'!H:H)</f>
        <v>5</v>
      </c>
      <c r="I33" s="6"/>
      <c r="J33" s="6"/>
      <c r="K33" s="6"/>
      <c r="L33" s="6"/>
      <c r="M33" s="6"/>
      <c r="N33" s="6"/>
      <c r="O33" s="6"/>
    </row>
    <row r="34" spans="1:15" ht="43.5" customHeight="1" x14ac:dyDescent="0.25">
      <c r="A34" s="196" t="s">
        <v>77</v>
      </c>
      <c r="B34" s="197"/>
      <c r="C34" s="25">
        <v>8</v>
      </c>
      <c r="D34" s="29">
        <f>COUNTIF('2_Bildiri'!$D:$D,'BAŞVURU BİLGİ FORMU'!A34)</f>
        <v>0</v>
      </c>
      <c r="E34" s="31">
        <f>SUMIF('2_Bildiri'!D:D,A34,'2_Bildiri'!F:F)</f>
        <v>0</v>
      </c>
      <c r="F34" s="31">
        <f>SUMIF('2_Bildiri'!D:D,A34,'2_Bildiri'!H:H)</f>
        <v>0</v>
      </c>
      <c r="I34" s="6"/>
      <c r="J34" s="6"/>
      <c r="K34" s="6"/>
      <c r="L34" s="6"/>
      <c r="M34" s="6"/>
      <c r="N34" s="6"/>
      <c r="O34" s="6"/>
    </row>
    <row r="35" spans="1:15" ht="43.5" customHeight="1" x14ac:dyDescent="0.25">
      <c r="A35" s="130" t="s">
        <v>80</v>
      </c>
      <c r="B35" s="139"/>
      <c r="C35" s="2">
        <v>4</v>
      </c>
      <c r="D35" s="29">
        <f>COUNTIF('2_Bildiri'!$D:$D,'BAŞVURU BİLGİ FORMU'!A35)</f>
        <v>0</v>
      </c>
      <c r="E35" s="31">
        <f>SUMIF('2_Bildiri'!D:D,A35,'2_Bildiri'!F:F)</f>
        <v>0</v>
      </c>
      <c r="F35" s="31">
        <f>SUMIF('2_Bildiri'!D:D,A35,'2_Bildiri'!H:H)</f>
        <v>0</v>
      </c>
      <c r="I35" s="6"/>
      <c r="J35" s="6"/>
      <c r="K35" s="6"/>
      <c r="L35" s="6"/>
      <c r="M35" s="6"/>
      <c r="N35" s="6"/>
      <c r="O35" s="6"/>
    </row>
    <row r="36" spans="1:15" ht="43.5" customHeight="1" x14ac:dyDescent="0.25">
      <c r="A36" s="138" t="s">
        <v>78</v>
      </c>
      <c r="B36" s="139"/>
      <c r="C36" s="2">
        <v>2</v>
      </c>
      <c r="D36" s="29">
        <f>COUNTIF('2_Bildiri'!$D:$D,'BAŞVURU BİLGİ FORMU'!A36)</f>
        <v>0</v>
      </c>
      <c r="E36" s="31">
        <f>SUMIF('2_Bildiri'!D:D,A36,'2_Bildiri'!F:F)</f>
        <v>0</v>
      </c>
      <c r="F36" s="31">
        <f>SUMIF('2_Bildiri'!D:D,A36,'2_Bildiri'!H:H)</f>
        <v>0</v>
      </c>
      <c r="I36" s="6"/>
      <c r="J36" s="6"/>
      <c r="K36" s="6"/>
      <c r="L36" s="6"/>
      <c r="M36" s="6"/>
      <c r="N36" s="6"/>
      <c r="O36" s="6"/>
    </row>
    <row r="37" spans="1:15" ht="43.5" customHeight="1" x14ac:dyDescent="0.25">
      <c r="A37" s="138" t="s">
        <v>79</v>
      </c>
      <c r="B37" s="139"/>
      <c r="C37" s="2">
        <v>1</v>
      </c>
      <c r="D37" s="29">
        <f>COUNTIF('2_Bildiri'!$D:$D,'BAŞVURU BİLGİ FORMU'!A37)</f>
        <v>0</v>
      </c>
      <c r="E37" s="31">
        <f>SUMIF('2_Bildiri'!D:D,A37,'2_Bildiri'!F:F)</f>
        <v>0</v>
      </c>
      <c r="F37" s="31">
        <f>SUMIF('2_Bildiri'!D:D,A37,'2_Bildiri'!H:H)</f>
        <v>0</v>
      </c>
    </row>
    <row r="38" spans="1:15" ht="43.5" customHeight="1" x14ac:dyDescent="0.25">
      <c r="A38" s="130" t="s">
        <v>81</v>
      </c>
      <c r="B38" s="139"/>
      <c r="C38" s="2">
        <v>6</v>
      </c>
      <c r="D38" s="29">
        <f>COUNTIF('2_Bildiri'!$D:$D,'BAŞVURU BİLGİ FORMU'!A38)</f>
        <v>1</v>
      </c>
      <c r="E38" s="31">
        <f>SUMIF('2_Bildiri'!D:D,A38,'2_Bildiri'!F:F)</f>
        <v>3</v>
      </c>
      <c r="F38" s="31">
        <f>SUMIF('2_Bildiri'!D:D,A38,'2_Bildiri'!H:H)</f>
        <v>3</v>
      </c>
      <c r="I38" s="6"/>
      <c r="J38" s="6"/>
      <c r="K38" s="6"/>
      <c r="L38" s="6"/>
      <c r="M38" s="6"/>
      <c r="N38" s="6"/>
      <c r="O38" s="6"/>
    </row>
    <row r="39" spans="1:15" ht="43.5" customHeight="1" x14ac:dyDescent="0.25">
      <c r="A39" s="217" t="s">
        <v>82</v>
      </c>
      <c r="B39" s="139"/>
      <c r="C39" s="2">
        <v>3</v>
      </c>
      <c r="D39" s="29">
        <f>COUNTIF('2_Bildiri'!$D:$D,'BAŞVURU BİLGİ FORMU'!A39)</f>
        <v>0</v>
      </c>
      <c r="E39" s="31">
        <f>SUMIF('2_Bildiri'!D:D,A39,'2_Bildiri'!F:F)</f>
        <v>0</v>
      </c>
      <c r="F39" s="31">
        <f>SUMIF('2_Bildiri'!D:D,A39,'2_Bildiri'!H:H)</f>
        <v>0</v>
      </c>
      <c r="I39" s="6"/>
      <c r="J39" s="6"/>
      <c r="K39" s="6"/>
      <c r="L39" s="6"/>
      <c r="M39" s="6"/>
      <c r="N39" s="6"/>
      <c r="O39" s="6"/>
    </row>
    <row r="40" spans="1:15" ht="43.5" customHeight="1" x14ac:dyDescent="0.25">
      <c r="A40" s="138" t="s">
        <v>83</v>
      </c>
      <c r="B40" s="139"/>
      <c r="C40" s="2">
        <v>1</v>
      </c>
      <c r="D40" s="29">
        <f>COUNTIF('2_Bildiri'!$D:$D,'BAŞVURU BİLGİ FORMU'!A40)</f>
        <v>0</v>
      </c>
      <c r="E40" s="31">
        <f>SUMIF('2_Bildiri'!D:D,A40,'2_Bildiri'!F:F)</f>
        <v>0</v>
      </c>
      <c r="F40" s="31">
        <f>SUMIF('2_Bildiri'!D:D,A40,'2_Bildiri'!H:H)</f>
        <v>0</v>
      </c>
      <c r="I40" s="6"/>
      <c r="J40" s="6"/>
      <c r="K40" s="6"/>
      <c r="L40" s="6"/>
      <c r="M40" s="6"/>
      <c r="N40" s="6"/>
      <c r="O40" s="6"/>
    </row>
    <row r="41" spans="1:15" ht="43.5" customHeight="1" x14ac:dyDescent="0.25">
      <c r="A41" s="138" t="s">
        <v>84</v>
      </c>
      <c r="B41" s="139"/>
      <c r="C41" s="2">
        <v>1</v>
      </c>
      <c r="D41" s="29">
        <f>COUNTIF('2_Bildiri'!$D:$D,'BAŞVURU BİLGİ FORMU'!A41)</f>
        <v>0</v>
      </c>
      <c r="E41" s="31">
        <f>SUMIF('2_Bildiri'!D:D,A41,'2_Bildiri'!F:F)</f>
        <v>0</v>
      </c>
      <c r="F41" s="31">
        <f>SUMIF('2_Bildiri'!D:D,A41,'2_Bildiri'!H:H)</f>
        <v>0</v>
      </c>
      <c r="I41" s="6"/>
      <c r="J41" s="6"/>
      <c r="K41" s="6"/>
      <c r="L41" s="6"/>
      <c r="M41" s="6"/>
      <c r="N41" s="6"/>
      <c r="O41" s="6"/>
    </row>
    <row r="42" spans="1:15" ht="43.5" customHeight="1" x14ac:dyDescent="0.25">
      <c r="A42" s="166" t="s">
        <v>191</v>
      </c>
      <c r="B42" s="167"/>
      <c r="C42" s="167"/>
      <c r="D42" s="167"/>
      <c r="E42" s="96">
        <f>SUM(E43:E55)</f>
        <v>40</v>
      </c>
      <c r="F42" s="96">
        <f>IF(B6="Profesör",MIN(50,SUM(F43:F55)),SUM(F43:F55))</f>
        <v>40</v>
      </c>
      <c r="I42" s="6"/>
      <c r="J42" s="6"/>
      <c r="K42" s="6"/>
      <c r="L42" s="6"/>
      <c r="M42" s="6"/>
      <c r="N42" s="6"/>
      <c r="O42" s="6"/>
    </row>
    <row r="43" spans="1:15" s="6" customFormat="1" ht="43.5" customHeight="1" x14ac:dyDescent="0.25">
      <c r="A43" s="130" t="s">
        <v>85</v>
      </c>
      <c r="B43" s="131"/>
      <c r="C43" s="2">
        <v>25</v>
      </c>
      <c r="D43" s="3">
        <f>COUNTIF('3_Kitap'!$D:$D,A43)</f>
        <v>1</v>
      </c>
      <c r="E43" s="32">
        <f>SUMIF('3_Kitap'!D:D,A43,'3_Kitap'!G:G)</f>
        <v>25</v>
      </c>
      <c r="F43" s="32">
        <f>SUMIF('3_Kitap'!D:D,A43,'3_Kitap'!I:I)</f>
        <v>25</v>
      </c>
    </row>
    <row r="44" spans="1:15" s="6" customFormat="1" ht="43.5" customHeight="1" x14ac:dyDescent="0.25">
      <c r="A44" s="130" t="s">
        <v>289</v>
      </c>
      <c r="B44" s="131"/>
      <c r="C44" s="2">
        <v>10</v>
      </c>
      <c r="D44" s="3">
        <f>COUNTIF('3_Kitap'!$D:$D,A44)</f>
        <v>1</v>
      </c>
      <c r="E44" s="32">
        <f>SUMIF('3_Kitap'!D:D,A44,'3_Kitap'!G:G)</f>
        <v>5</v>
      </c>
      <c r="F44" s="32">
        <f>SUMIF('3_Kitap'!D:D,A44,'3_Kitap'!I:I)</f>
        <v>5</v>
      </c>
    </row>
    <row r="45" spans="1:15" s="6" customFormat="1" ht="43.5" customHeight="1" x14ac:dyDescent="0.25">
      <c r="A45" s="130" t="s">
        <v>290</v>
      </c>
      <c r="B45" s="131"/>
      <c r="C45" s="2">
        <v>10</v>
      </c>
      <c r="D45" s="3">
        <f>COUNTIF('3_Kitap'!$D:$D,A45)</f>
        <v>1</v>
      </c>
      <c r="E45" s="32">
        <f>SUMIF('3_Kitap'!D:D,A45,'3_Kitap'!G:G)</f>
        <v>10</v>
      </c>
      <c r="F45" s="32">
        <f>SUMIF('3_Kitap'!D:D,A45,'3_Kitap'!I:I)</f>
        <v>10</v>
      </c>
    </row>
    <row r="46" spans="1:15" s="6" customFormat="1" ht="43.5" customHeight="1" x14ac:dyDescent="0.25">
      <c r="A46" s="130" t="s">
        <v>291</v>
      </c>
      <c r="B46" s="131"/>
      <c r="C46" s="2">
        <v>5</v>
      </c>
      <c r="D46" s="3">
        <f>COUNTIF('3_Kitap'!$D:$D,A46)</f>
        <v>0</v>
      </c>
      <c r="E46" s="32">
        <f>SUMIF('3_Kitap'!D:D,A46,'3_Kitap'!G:G)</f>
        <v>0</v>
      </c>
      <c r="F46" s="32">
        <f>SUMIF('3_Kitap'!D:D,A46,'3_Kitap'!I:I)</f>
        <v>0</v>
      </c>
    </row>
    <row r="47" spans="1:15" s="6" customFormat="1" ht="43.5" customHeight="1" x14ac:dyDescent="0.25">
      <c r="A47" s="130" t="s">
        <v>292</v>
      </c>
      <c r="B47" s="131"/>
      <c r="C47" s="2">
        <v>4</v>
      </c>
      <c r="D47" s="3">
        <f>COUNTIF('3_Kitap'!$D:$D,A47)</f>
        <v>0</v>
      </c>
      <c r="E47" s="32">
        <f>SUMIF('3_Kitap'!D:D,A47,'3_Kitap'!G:G)</f>
        <v>0</v>
      </c>
      <c r="F47" s="32">
        <f>SUMIF('3_Kitap'!D:D,A47,'3_Kitap'!I:I)</f>
        <v>0</v>
      </c>
    </row>
    <row r="48" spans="1:15" s="6" customFormat="1" ht="43.5" customHeight="1" x14ac:dyDescent="0.25">
      <c r="A48" s="130" t="s">
        <v>293</v>
      </c>
      <c r="B48" s="131"/>
      <c r="C48" s="2">
        <v>2</v>
      </c>
      <c r="D48" s="3">
        <f>COUNTIF('3_Kitap'!$D:$D,A48)</f>
        <v>0</v>
      </c>
      <c r="E48" s="32">
        <f>SUMIF('3_Kitap'!D:D,A48,'3_Kitap'!G:G)</f>
        <v>0</v>
      </c>
      <c r="F48" s="32">
        <f>SUMIF('3_Kitap'!D:D,A48,'3_Kitap'!I:I)</f>
        <v>0</v>
      </c>
      <c r="I48"/>
      <c r="J48"/>
      <c r="K48"/>
      <c r="L48"/>
      <c r="M48"/>
      <c r="N48"/>
      <c r="O48"/>
    </row>
    <row r="49" spans="1:15" s="6" customFormat="1" ht="43.5" customHeight="1" x14ac:dyDescent="0.25">
      <c r="A49" s="130" t="s">
        <v>294</v>
      </c>
      <c r="B49" s="131"/>
      <c r="C49" s="2">
        <v>2</v>
      </c>
      <c r="D49" s="3">
        <f>COUNTIF('3_Kitap'!$D:$D,A49)</f>
        <v>0</v>
      </c>
      <c r="E49" s="32">
        <f>SUMIF('3_Kitap'!D:D,A49,'3_Kitap'!G:G)</f>
        <v>0</v>
      </c>
      <c r="F49" s="32">
        <f>SUMIF('3_Kitap'!D:D,A49,'3_Kitap'!I:I)</f>
        <v>0</v>
      </c>
      <c r="I49"/>
      <c r="J49"/>
      <c r="K49"/>
      <c r="L49"/>
      <c r="M49"/>
      <c r="N49"/>
      <c r="O49"/>
    </row>
    <row r="50" spans="1:15" s="6" customFormat="1" ht="43.5" customHeight="1" x14ac:dyDescent="0.25">
      <c r="A50" s="130" t="s">
        <v>295</v>
      </c>
      <c r="B50" s="131"/>
      <c r="C50" s="2">
        <v>2</v>
      </c>
      <c r="D50" s="3">
        <f>COUNTIF('3_Kitap'!$D:$D,A50)</f>
        <v>0</v>
      </c>
      <c r="E50" s="32">
        <f>SUMIF('3_Kitap'!D:D,A50,'3_Kitap'!G:G)</f>
        <v>0</v>
      </c>
      <c r="F50" s="32">
        <f>SUMIF('3_Kitap'!D:D,A50,'3_Kitap'!I:I)</f>
        <v>0</v>
      </c>
      <c r="I50"/>
      <c r="J50"/>
      <c r="K50"/>
      <c r="L50"/>
      <c r="M50"/>
      <c r="N50"/>
      <c r="O50"/>
    </row>
    <row r="51" spans="1:15" s="6" customFormat="1" ht="43.5" customHeight="1" x14ac:dyDescent="0.25">
      <c r="A51" s="130" t="s">
        <v>296</v>
      </c>
      <c r="B51" s="131"/>
      <c r="C51" s="2">
        <v>2</v>
      </c>
      <c r="D51" s="3">
        <f>COUNTIF('3_Kitap'!$D:$D,A51)</f>
        <v>0</v>
      </c>
      <c r="E51" s="32">
        <f>SUMIF('3_Kitap'!D:D,A51,'3_Kitap'!G:G)</f>
        <v>0</v>
      </c>
      <c r="F51" s="32">
        <f>SUMIF('3_Kitap'!D:D,A51,'3_Kitap'!I:I)</f>
        <v>0</v>
      </c>
      <c r="I51"/>
      <c r="J51"/>
      <c r="K51"/>
      <c r="L51"/>
      <c r="M51"/>
      <c r="N51"/>
      <c r="O51"/>
    </row>
    <row r="52" spans="1:15" s="6" customFormat="1" ht="43.5" customHeight="1" x14ac:dyDescent="0.25">
      <c r="A52" s="130" t="s">
        <v>297</v>
      </c>
      <c r="B52" s="131"/>
      <c r="C52" s="2">
        <v>2</v>
      </c>
      <c r="D52" s="3">
        <f>COUNTIF('3_Kitap'!$D:$D,A52)</f>
        <v>0</v>
      </c>
      <c r="E52" s="32">
        <f>SUMIF('3_Kitap'!D:D,A52,'3_Kitap'!G:G)</f>
        <v>0</v>
      </c>
      <c r="F52" s="32">
        <f>SUMIF('3_Kitap'!D:D,A52,'3_Kitap'!I:I)</f>
        <v>0</v>
      </c>
      <c r="I52"/>
      <c r="J52"/>
      <c r="K52"/>
      <c r="L52"/>
      <c r="M52"/>
      <c r="N52"/>
      <c r="O52"/>
    </row>
    <row r="53" spans="1:15" s="6" customFormat="1" ht="43.5" customHeight="1" x14ac:dyDescent="0.25">
      <c r="A53" s="130" t="s">
        <v>298</v>
      </c>
      <c r="B53" s="131"/>
      <c r="C53" s="2">
        <v>2</v>
      </c>
      <c r="D53" s="3">
        <f>COUNTIF('3_Kitap'!$D:$D,A53)</f>
        <v>0</v>
      </c>
      <c r="E53" s="32">
        <f>SUMIF('3_Kitap'!D:D,A53,'3_Kitap'!G:G)</f>
        <v>0</v>
      </c>
      <c r="F53" s="32">
        <f>SUMIF('3_Kitap'!D:D,A53,'3_Kitap'!I:I)</f>
        <v>0</v>
      </c>
      <c r="I53"/>
      <c r="J53"/>
      <c r="K53"/>
      <c r="L53"/>
      <c r="M53"/>
      <c r="N53"/>
      <c r="O53"/>
    </row>
    <row r="54" spans="1:15" s="6" customFormat="1" ht="43.5" customHeight="1" x14ac:dyDescent="0.25">
      <c r="A54" s="130" t="s">
        <v>299</v>
      </c>
      <c r="B54" s="131"/>
      <c r="C54" s="2">
        <v>2</v>
      </c>
      <c r="D54" s="3">
        <f>COUNTIF('3_Kitap'!$D:$D,A54)</f>
        <v>0</v>
      </c>
      <c r="E54" s="32">
        <f>SUMIF('3_Kitap'!D:D,A54,'3_Kitap'!G:G)</f>
        <v>0</v>
      </c>
      <c r="F54" s="32">
        <f>SUMIF('3_Kitap'!D:D,A54,'3_Kitap'!I:I)</f>
        <v>0</v>
      </c>
      <c r="I54"/>
      <c r="J54"/>
      <c r="K54"/>
      <c r="L54"/>
      <c r="M54"/>
      <c r="N54"/>
      <c r="O54"/>
    </row>
    <row r="55" spans="1:15" s="6" customFormat="1" ht="43.5" customHeight="1" x14ac:dyDescent="0.25">
      <c r="A55" s="130" t="s">
        <v>300</v>
      </c>
      <c r="B55" s="131"/>
      <c r="C55" s="2">
        <v>2</v>
      </c>
      <c r="D55" s="3">
        <f>COUNTIF('3_Kitap'!$D:$D,A55)</f>
        <v>0</v>
      </c>
      <c r="E55" s="32">
        <f>SUMIF('3_Kitap'!D:D,A55,'3_Kitap'!G:G)</f>
        <v>0</v>
      </c>
      <c r="F55" s="32">
        <f>SUMIF('3_Kitap'!D:D,A55,'3_Kitap'!I:I)</f>
        <v>0</v>
      </c>
      <c r="I55"/>
      <c r="J55"/>
      <c r="K55"/>
      <c r="L55"/>
      <c r="M55"/>
      <c r="N55"/>
      <c r="O55"/>
    </row>
    <row r="56" spans="1:15" s="6" customFormat="1" ht="43.5" customHeight="1" x14ac:dyDescent="0.25">
      <c r="A56" s="172" t="s">
        <v>192</v>
      </c>
      <c r="B56" s="173"/>
      <c r="C56" s="173"/>
      <c r="D56" s="174"/>
      <c r="E56" s="110">
        <f>SUM(E57:E62)</f>
        <v>80</v>
      </c>
      <c r="F56" s="110">
        <f>IF(B6="Profesör",MIN(70,SUM(F57:F62)),SUM(F57:F62))</f>
        <v>28.75</v>
      </c>
      <c r="I56"/>
      <c r="J56"/>
      <c r="K56"/>
      <c r="L56"/>
      <c r="M56"/>
      <c r="N56"/>
      <c r="O56"/>
    </row>
    <row r="57" spans="1:15" ht="43.5" customHeight="1" x14ac:dyDescent="0.25">
      <c r="A57" s="130" t="s">
        <v>87</v>
      </c>
      <c r="B57" s="131"/>
      <c r="C57" s="2">
        <v>50</v>
      </c>
      <c r="D57" s="3">
        <f>COUNTIF('4_AR_PRO'!D:D,'BAŞVURU BİLGİ FORMU'!A57)</f>
        <v>1</v>
      </c>
      <c r="E57" s="32">
        <f>SUMIF('4_AR_PRO'!D:D,A57,'4_AR_PRO'!G:G)</f>
        <v>50</v>
      </c>
      <c r="F57" s="32">
        <f>SUMIF('4_AR_PRO'!D:D,A57,'4_AR_PRO'!H:H)</f>
        <v>25</v>
      </c>
    </row>
    <row r="58" spans="1:15" s="6" customFormat="1" ht="43.5" customHeight="1" x14ac:dyDescent="0.25">
      <c r="A58" s="130" t="s">
        <v>185</v>
      </c>
      <c r="B58" s="131"/>
      <c r="C58" s="2">
        <v>30</v>
      </c>
      <c r="D58" s="3">
        <f>COUNTIF('4_AR_PRO'!D:D,'BAŞVURU BİLGİ FORMU'!A58)</f>
        <v>1</v>
      </c>
      <c r="E58" s="32">
        <f>SUMIF('4_AR_PRO'!D:D,A58,'4_AR_PRO'!G:G)</f>
        <v>30</v>
      </c>
      <c r="F58" s="32">
        <f>SUMIF('4_AR_PRO'!D:D,A58,'4_AR_PRO'!H:H)</f>
        <v>3.75</v>
      </c>
      <c r="I58"/>
      <c r="J58"/>
      <c r="K58"/>
      <c r="L58"/>
      <c r="M58"/>
      <c r="N58"/>
      <c r="O58"/>
    </row>
    <row r="59" spans="1:15" s="6" customFormat="1" ht="43.5" customHeight="1" x14ac:dyDescent="0.25">
      <c r="A59" s="130" t="s">
        <v>281</v>
      </c>
      <c r="B59" s="131"/>
      <c r="C59" s="2">
        <v>15</v>
      </c>
      <c r="D59" s="3">
        <f>COUNTIF('4_AR_PRO'!D:D,'BAŞVURU BİLGİ FORMU'!A59)</f>
        <v>0</v>
      </c>
      <c r="E59" s="32">
        <f>SUMIF('4_AR_PRO'!D:D,A59,'4_AR_PRO'!G:G)</f>
        <v>0</v>
      </c>
      <c r="F59" s="32">
        <f>SUMIF('4_AR_PRO'!D:D,A59,'4_AR_PRO'!H:H)</f>
        <v>0</v>
      </c>
      <c r="I59"/>
      <c r="J59"/>
      <c r="K59"/>
      <c r="L59"/>
      <c r="M59"/>
      <c r="N59"/>
      <c r="O59"/>
    </row>
    <row r="60" spans="1:15" s="6" customFormat="1" ht="43.5" customHeight="1" x14ac:dyDescent="0.25">
      <c r="A60" s="130" t="s">
        <v>86</v>
      </c>
      <c r="B60" s="131"/>
      <c r="C60" s="2">
        <v>6</v>
      </c>
      <c r="D60" s="3">
        <f>COUNTIF('4_AR_PRO'!D:D,'BAŞVURU BİLGİ FORMU'!A60)</f>
        <v>0</v>
      </c>
      <c r="E60" s="32">
        <f>SUMIF('4_AR_PRO'!D:D,A60,'4_AR_PRO'!G:G)</f>
        <v>0</v>
      </c>
      <c r="F60" s="32">
        <f>SUMIF('4_AR_PRO'!D:D,A60,'4_AR_PRO'!H:H)</f>
        <v>0</v>
      </c>
      <c r="I60"/>
      <c r="J60"/>
      <c r="K60"/>
      <c r="L60"/>
      <c r="M60"/>
      <c r="N60"/>
      <c r="O60"/>
    </row>
    <row r="61" spans="1:15" s="6" customFormat="1" ht="43.5" customHeight="1" x14ac:dyDescent="0.25">
      <c r="A61" s="130" t="s">
        <v>88</v>
      </c>
      <c r="B61" s="131"/>
      <c r="C61" s="2">
        <v>10</v>
      </c>
      <c r="D61" s="3">
        <f>COUNTIF('4_AR_PRO'!D:D,'BAŞVURU BİLGİ FORMU'!A61)</f>
        <v>0</v>
      </c>
      <c r="E61" s="32">
        <f>SUMIF('4_AR_PRO'!D:D,A61,'4_AR_PRO'!G:G)</f>
        <v>0</v>
      </c>
      <c r="F61" s="32">
        <f>SUMIF('4_AR_PRO'!D:D,A61,'4_AR_PRO'!H:H)</f>
        <v>0</v>
      </c>
      <c r="I61"/>
      <c r="J61"/>
      <c r="K61"/>
      <c r="L61"/>
      <c r="M61"/>
      <c r="N61"/>
      <c r="O61"/>
    </row>
    <row r="62" spans="1:15" s="6" customFormat="1" ht="43.5" customHeight="1" x14ac:dyDescent="0.25">
      <c r="A62" s="130" t="s">
        <v>89</v>
      </c>
      <c r="B62" s="131"/>
      <c r="C62" s="2">
        <v>12</v>
      </c>
      <c r="D62" s="3">
        <f>COUNTIF('4_AR_PRO'!D:D,'BAŞVURU BİLGİ FORMU'!A62)</f>
        <v>0</v>
      </c>
      <c r="E62" s="32">
        <f>SUMIF('4_AR_PRO'!D:D,A62,'4_AR_PRO'!G:G)</f>
        <v>0</v>
      </c>
      <c r="F62" s="32">
        <f>SUMIF('4_AR_PRO'!D:D,A62,'4_AR_PRO'!H:H)</f>
        <v>0</v>
      </c>
      <c r="I62"/>
      <c r="J62"/>
      <c r="K62"/>
      <c r="L62"/>
      <c r="M62"/>
      <c r="N62"/>
      <c r="O62"/>
    </row>
    <row r="63" spans="1:15" s="6" customFormat="1" ht="43.5" customHeight="1" x14ac:dyDescent="0.25">
      <c r="A63" s="238" t="s">
        <v>193</v>
      </c>
      <c r="B63" s="239"/>
      <c r="C63" s="239"/>
      <c r="D63" s="240"/>
      <c r="E63" s="111">
        <f>SUM(E64:E67)</f>
        <v>9</v>
      </c>
      <c r="F63" s="111">
        <f>IF(B6="Profesör",MIN(20,SUM(F64:F67)),SUM(F64:F67))</f>
        <v>9</v>
      </c>
      <c r="I63"/>
      <c r="J63"/>
      <c r="K63"/>
      <c r="L63"/>
      <c r="M63"/>
      <c r="N63"/>
      <c r="O63"/>
    </row>
    <row r="64" spans="1:15" s="6" customFormat="1" ht="43.5" customHeight="1" x14ac:dyDescent="0.25">
      <c r="A64" s="130" t="s">
        <v>90</v>
      </c>
      <c r="B64" s="147"/>
      <c r="C64" s="2">
        <v>8</v>
      </c>
      <c r="D64" s="3">
        <f>COUNTIF('5_EGT_UYG_PRO'!D:D,'BAŞVURU BİLGİ FORMU'!A64)</f>
        <v>1</v>
      </c>
      <c r="E64" s="32">
        <f>SUMIF('5_EGT_UYG_PRO'!D:D,A64,'5_EGT_UYG_PRO'!F:F)</f>
        <v>4</v>
      </c>
      <c r="F64" s="32">
        <f>SUMIF('5_EGT_UYG_PRO'!D:D,A64,'5_EGT_UYG_PRO'!H:H)</f>
        <v>4</v>
      </c>
      <c r="I64"/>
      <c r="J64"/>
      <c r="K64"/>
      <c r="L64"/>
      <c r="M64"/>
      <c r="N64"/>
      <c r="O64"/>
    </row>
    <row r="65" spans="1:15" s="6" customFormat="1" ht="43.5" customHeight="1" x14ac:dyDescent="0.25">
      <c r="A65" s="130" t="s">
        <v>91</v>
      </c>
      <c r="B65" s="147"/>
      <c r="C65" s="2">
        <v>5</v>
      </c>
      <c r="D65" s="3">
        <f>COUNTIF('5_EGT_UYG_PRO'!D:D,'BAŞVURU BİLGİ FORMU'!A65)</f>
        <v>1</v>
      </c>
      <c r="E65" s="32">
        <f>SUMIF('5_EGT_UYG_PRO'!D:D,A65,'5_EGT_UYG_PRO'!F:F)</f>
        <v>5</v>
      </c>
      <c r="F65" s="32">
        <f>SUMIF('5_EGT_UYG_PRO'!D:D,A65,'5_EGT_UYG_PRO'!H:H)</f>
        <v>5</v>
      </c>
      <c r="I65"/>
      <c r="J65"/>
      <c r="K65"/>
      <c r="L65"/>
      <c r="M65"/>
      <c r="N65"/>
      <c r="O65"/>
    </row>
    <row r="66" spans="1:15" s="6" customFormat="1" ht="43.5" customHeight="1" x14ac:dyDescent="0.25">
      <c r="A66" s="130" t="s">
        <v>211</v>
      </c>
      <c r="B66" s="147"/>
      <c r="C66" s="2">
        <v>5</v>
      </c>
      <c r="D66" s="3">
        <f>COUNTIF('5_EGT_UYG_PRO'!D:D,'BAŞVURU BİLGİ FORMU'!A66)</f>
        <v>0</v>
      </c>
      <c r="E66" s="32">
        <f>SUMIF('5_EGT_UYG_PRO'!D:D,A66,'5_EGT_UYG_PRO'!F:F)</f>
        <v>0</v>
      </c>
      <c r="F66" s="32">
        <f>SUMIF('5_EGT_UYG_PRO'!D:D,A66,'5_EGT_UYG_PRO'!H:H)</f>
        <v>0</v>
      </c>
      <c r="I66"/>
      <c r="J66"/>
      <c r="K66"/>
      <c r="L66"/>
      <c r="M66"/>
      <c r="N66"/>
      <c r="O66"/>
    </row>
    <row r="67" spans="1:15" s="6" customFormat="1" ht="43.5" customHeight="1" x14ac:dyDescent="0.25">
      <c r="A67" s="130" t="s">
        <v>92</v>
      </c>
      <c r="B67" s="147"/>
      <c r="C67" s="2">
        <v>4</v>
      </c>
      <c r="D67" s="3">
        <f>COUNTIF('5_EGT_UYG_PRO'!D:D,'BAŞVURU BİLGİ FORMU'!A67)</f>
        <v>0</v>
      </c>
      <c r="E67" s="32">
        <f>SUMIF('5_EGT_UYG_PRO'!D:D,A67,'5_EGT_UYG_PRO'!F:F)</f>
        <v>0</v>
      </c>
      <c r="F67" s="32">
        <f>SUMIF('5_EGT_UYG_PRO'!D:D,A67,'5_EGT_UYG_PRO'!H:H)</f>
        <v>0</v>
      </c>
      <c r="I67"/>
      <c r="J67"/>
      <c r="K67"/>
      <c r="L67"/>
      <c r="M67"/>
      <c r="N67"/>
      <c r="O67"/>
    </row>
    <row r="68" spans="1:15" s="6" customFormat="1" ht="43.5" customHeight="1" x14ac:dyDescent="0.25">
      <c r="A68" s="168" t="s">
        <v>194</v>
      </c>
      <c r="B68" s="169"/>
      <c r="C68" s="169"/>
      <c r="D68" s="170"/>
      <c r="E68" s="36">
        <f>SUM(E69:E72)</f>
        <v>25</v>
      </c>
      <c r="F68" s="36">
        <f>IF(B6="Profesör",MIN(50,SUM(F69:F72)),SUM(F69:F72))</f>
        <v>25</v>
      </c>
      <c r="I68"/>
      <c r="J68"/>
      <c r="K68"/>
      <c r="L68"/>
      <c r="M68"/>
      <c r="N68"/>
      <c r="O68"/>
    </row>
    <row r="69" spans="1:15" ht="43.5" customHeight="1" x14ac:dyDescent="0.25">
      <c r="A69" s="138" t="s">
        <v>93</v>
      </c>
      <c r="B69" s="171"/>
      <c r="C69" s="2">
        <v>50</v>
      </c>
      <c r="D69" s="3">
        <f>COUNTIF('6_PATENT'!D:D,'BAŞVURU BİLGİ FORMU'!A69)</f>
        <v>0</v>
      </c>
      <c r="E69" s="32">
        <f>SUMIF('6_PATENT'!D:D,A69,'6_PATENT'!E:E)</f>
        <v>0</v>
      </c>
      <c r="F69" s="32">
        <f>SUMIF('6_PATENT'!D:D,A69,'6_PATENT'!G:G)</f>
        <v>0</v>
      </c>
    </row>
    <row r="70" spans="1:15" ht="43.5" customHeight="1" x14ac:dyDescent="0.25">
      <c r="A70" s="138" t="s">
        <v>94</v>
      </c>
      <c r="B70" s="171"/>
      <c r="C70" s="2">
        <v>25</v>
      </c>
      <c r="D70" s="3">
        <f>COUNTIF('6_PATENT'!D:D,'BAŞVURU BİLGİ FORMU'!A70)</f>
        <v>1</v>
      </c>
      <c r="E70" s="32">
        <f>SUMIF('6_PATENT'!D:D,A70,'6_PATENT'!E:E)</f>
        <v>25</v>
      </c>
      <c r="F70" s="32">
        <f>SUMIF('6_PATENT'!D:D,A70,'6_PATENT'!G:G)</f>
        <v>25</v>
      </c>
    </row>
    <row r="71" spans="1:15" ht="43.5" customHeight="1" x14ac:dyDescent="0.25">
      <c r="A71" s="138" t="s">
        <v>95</v>
      </c>
      <c r="B71" s="171"/>
      <c r="C71" s="2">
        <v>20</v>
      </c>
      <c r="D71" s="3">
        <f>COUNTIF('6_PATENT'!D:D,'BAŞVURU BİLGİ FORMU'!A71)</f>
        <v>0</v>
      </c>
      <c r="E71" s="32">
        <f>SUMIF('6_PATENT'!D:D,A71,'6_PATENT'!E:E)</f>
        <v>0</v>
      </c>
      <c r="F71" s="32">
        <f>SUMIF('6_PATENT'!D:D,A71,'6_PATENT'!G:G)</f>
        <v>0</v>
      </c>
    </row>
    <row r="72" spans="1:15" ht="43.5" customHeight="1" x14ac:dyDescent="0.25">
      <c r="A72" s="138" t="s">
        <v>96</v>
      </c>
      <c r="B72" s="171"/>
      <c r="C72" s="2">
        <v>10</v>
      </c>
      <c r="D72" s="3">
        <f>COUNTIF('6_PATENT'!D:D,'BAŞVURU BİLGİ FORMU'!A72)</f>
        <v>0</v>
      </c>
      <c r="E72" s="32">
        <f>SUMIF('6_PATENT'!D:D,A72,'6_PATENT'!E:E)</f>
        <v>0</v>
      </c>
      <c r="F72" s="32">
        <f>SUMIF('6_PATENT'!D:D,A72,'6_PATENT'!G:G)</f>
        <v>0</v>
      </c>
    </row>
    <row r="73" spans="1:15" ht="43.5" customHeight="1" x14ac:dyDescent="0.25">
      <c r="A73" s="241" t="s">
        <v>195</v>
      </c>
      <c r="B73" s="242"/>
      <c r="C73" s="242"/>
      <c r="D73" s="243"/>
      <c r="E73" s="97">
        <f>SUM(E74:E80)</f>
        <v>7</v>
      </c>
      <c r="F73" s="97">
        <f>IF(B6="Profesör",MIN(60,SUM(F74:F80)),SUM(F74:F80))</f>
        <v>7</v>
      </c>
    </row>
    <row r="74" spans="1:15" ht="43.5" customHeight="1" x14ac:dyDescent="0.25">
      <c r="A74" s="130" t="s">
        <v>228</v>
      </c>
      <c r="B74" s="171"/>
      <c r="C74" s="2">
        <v>6</v>
      </c>
      <c r="D74" s="3">
        <f>SUMIF('7_ATIF'!D:D,'BAŞVURU BİLGİ FORMU'!A74,'7_ATIF'!E:E)</f>
        <v>0</v>
      </c>
      <c r="E74" s="32">
        <f>SUMIF('7_ATIF'!D:D,A74,'7_ATIF'!G:G)</f>
        <v>0</v>
      </c>
      <c r="F74" s="32">
        <f>SUMIF('7_ATIF'!D:D,A74,'7_ATIF'!I:I)</f>
        <v>0</v>
      </c>
    </row>
    <row r="75" spans="1:15" ht="43.5" customHeight="1" x14ac:dyDescent="0.25">
      <c r="A75" s="138" t="s">
        <v>97</v>
      </c>
      <c r="B75" s="139"/>
      <c r="C75" s="2">
        <v>2</v>
      </c>
      <c r="D75" s="3">
        <f>SUMIF('7_ATIF'!D:D,'BAŞVURU BİLGİ FORMU'!A75,'7_ATIF'!E:E)</f>
        <v>0</v>
      </c>
      <c r="E75" s="32">
        <f>SUMIF('7_ATIF'!D:D,A75,'7_ATIF'!G:G)</f>
        <v>0</v>
      </c>
      <c r="F75" s="32">
        <f>SUMIF('7_ATIF'!D:D,A75,'7_ATIF'!I:I)</f>
        <v>0</v>
      </c>
    </row>
    <row r="76" spans="1:15" ht="43.5" customHeight="1" x14ac:dyDescent="0.25">
      <c r="A76" s="130" t="s">
        <v>98</v>
      </c>
      <c r="B76" s="131"/>
      <c r="C76" s="2">
        <v>5</v>
      </c>
      <c r="D76" s="3">
        <f>SUMIF('7_ATIF'!D:D,'BAŞVURU BİLGİ FORMU'!A76,'7_ATIF'!E:E)</f>
        <v>0</v>
      </c>
      <c r="E76" s="32">
        <f>SUMIF('7_ATIF'!D:D,A76,'7_ATIF'!G:G)</f>
        <v>0</v>
      </c>
      <c r="F76" s="32">
        <f>SUMIF('7_ATIF'!D:D,A76,'7_ATIF'!I:I)</f>
        <v>0</v>
      </c>
    </row>
    <row r="77" spans="1:15" ht="43.5" customHeight="1" x14ac:dyDescent="0.25">
      <c r="A77" s="130" t="s">
        <v>99</v>
      </c>
      <c r="B77" s="139"/>
      <c r="C77" s="2">
        <v>5</v>
      </c>
      <c r="D77" s="3">
        <f>SUMIF('7_ATIF'!D:D,'BAŞVURU BİLGİ FORMU'!A77,'7_ATIF'!E:E)</f>
        <v>1</v>
      </c>
      <c r="E77" s="32">
        <f>SUMIF('7_ATIF'!D:D,A77,'7_ATIF'!G:G)</f>
        <v>5</v>
      </c>
      <c r="F77" s="32">
        <f>SUMIF('7_ATIF'!D:D,A77,'7_ATIF'!I:I)</f>
        <v>5</v>
      </c>
    </row>
    <row r="78" spans="1:15" ht="43.5" customHeight="1" x14ac:dyDescent="0.25">
      <c r="A78" s="130" t="s">
        <v>100</v>
      </c>
      <c r="B78" s="131"/>
      <c r="C78" s="2">
        <v>4</v>
      </c>
      <c r="D78" s="3">
        <f>SUMIF('7_ATIF'!D:D,'BAŞVURU BİLGİ FORMU'!A78,'7_ATIF'!E:E)</f>
        <v>0</v>
      </c>
      <c r="E78" s="32">
        <f>SUMIF('7_ATIF'!D:D,A78,'7_ATIF'!G:G)</f>
        <v>0</v>
      </c>
      <c r="F78" s="32">
        <f>SUMIF('7_ATIF'!D:D,A78,'7_ATIF'!I:I)</f>
        <v>0</v>
      </c>
    </row>
    <row r="79" spans="1:15" ht="43.5" customHeight="1" x14ac:dyDescent="0.25">
      <c r="A79" s="130" t="s">
        <v>254</v>
      </c>
      <c r="B79" s="139"/>
      <c r="C79" s="2">
        <v>3</v>
      </c>
      <c r="D79" s="3">
        <f>SUMIF('7_ATIF'!D:D,'BAŞVURU BİLGİ FORMU'!A79,'7_ATIF'!E:E)</f>
        <v>0</v>
      </c>
      <c r="E79" s="32">
        <f>SUMIF('7_ATIF'!D:D,A79,'7_ATIF'!G:G)</f>
        <v>0</v>
      </c>
      <c r="F79" s="32">
        <f>SUMIF('7_ATIF'!D:D,A79,'7_ATIF'!I:I)</f>
        <v>0</v>
      </c>
    </row>
    <row r="80" spans="1:15" ht="43.5" customHeight="1" x14ac:dyDescent="0.25">
      <c r="A80" s="130" t="s">
        <v>253</v>
      </c>
      <c r="B80" s="139"/>
      <c r="C80" s="2">
        <v>2</v>
      </c>
      <c r="D80" s="3">
        <f>SUMIF('7_ATIF'!D:D,'BAŞVURU BİLGİ FORMU'!A80,'7_ATIF'!E:E)</f>
        <v>1</v>
      </c>
      <c r="E80" s="32">
        <f>SUMIF('7_ATIF'!D:D,A80,'7_ATIF'!G:G)</f>
        <v>2</v>
      </c>
      <c r="F80" s="32">
        <f>SUMIF('7_ATIF'!D:D,A80,'7_ATIF'!I:I)</f>
        <v>2</v>
      </c>
    </row>
    <row r="81" spans="1:6" ht="43.5" customHeight="1" x14ac:dyDescent="0.25">
      <c r="A81" s="144" t="s">
        <v>196</v>
      </c>
      <c r="B81" s="145"/>
      <c r="C81" s="145"/>
      <c r="D81" s="146"/>
      <c r="E81" s="37">
        <f>SUM(E82:E92)</f>
        <v>13.333333333333332</v>
      </c>
      <c r="F81" s="37">
        <f>IF(B6="Profesör",MIN(20,SUM(F82:F92)),SUM(F82:F92))</f>
        <v>13.333333333333332</v>
      </c>
    </row>
    <row r="82" spans="1:6" ht="43.5" customHeight="1" x14ac:dyDescent="0.25">
      <c r="A82" s="130" t="s">
        <v>101</v>
      </c>
      <c r="B82" s="131"/>
      <c r="C82" s="2">
        <v>15</v>
      </c>
      <c r="D82" s="3">
        <f>COUNTIF('8_YAR_ve_OD'!D:D,'BAŞVURU BİLGİ FORMU'!A82)</f>
        <v>0</v>
      </c>
      <c r="E82" s="32">
        <f>SUMIF('8_YAR_ve_OD'!D:D,A82,'8_YAR_ve_OD'!G:G)</f>
        <v>0</v>
      </c>
      <c r="F82" s="32">
        <f>SUMIF('8_YAR_ve_OD'!D:D,A82,'8_YAR_ve_OD'!I:I)</f>
        <v>0</v>
      </c>
    </row>
    <row r="83" spans="1:6" ht="43.5" customHeight="1" x14ac:dyDescent="0.25">
      <c r="A83" s="130" t="s">
        <v>102</v>
      </c>
      <c r="B83" s="131"/>
      <c r="C83" s="2">
        <v>5</v>
      </c>
      <c r="D83" s="3">
        <f>COUNTIF('8_YAR_ve_OD'!D:D,'BAŞVURU BİLGİ FORMU'!A83)</f>
        <v>0</v>
      </c>
      <c r="E83" s="32">
        <f>SUMIF('8_YAR_ve_OD'!D:D,A83,'8_YAR_ve_OD'!G:G)</f>
        <v>0</v>
      </c>
      <c r="F83" s="32">
        <f>SUMIF('8_YAR_ve_OD'!D:D,A83,'8_YAR_ve_OD'!I:I)</f>
        <v>0</v>
      </c>
    </row>
    <row r="84" spans="1:6" ht="43.5" customHeight="1" x14ac:dyDescent="0.25">
      <c r="A84" s="130" t="s">
        <v>103</v>
      </c>
      <c r="B84" s="131"/>
      <c r="C84" s="2">
        <v>15</v>
      </c>
      <c r="D84" s="3">
        <f>COUNTIF('8_YAR_ve_OD'!D:D,'BAŞVURU BİLGİ FORMU'!A84)</f>
        <v>0</v>
      </c>
      <c r="E84" s="32">
        <f>SUMIF('8_YAR_ve_OD'!D:D,A84,'8_YAR_ve_OD'!G:G)</f>
        <v>0</v>
      </c>
      <c r="F84" s="32">
        <f>SUMIF('8_YAR_ve_OD'!D:D,A84,'8_YAR_ve_OD'!I:I)</f>
        <v>0</v>
      </c>
    </row>
    <row r="85" spans="1:6" ht="43.5" customHeight="1" x14ac:dyDescent="0.25">
      <c r="A85" s="130" t="s">
        <v>104</v>
      </c>
      <c r="B85" s="131"/>
      <c r="C85" s="2">
        <v>5</v>
      </c>
      <c r="D85" s="3">
        <f>COUNTIF('8_YAR_ve_OD'!D:D,'BAŞVURU BİLGİ FORMU'!A85)</f>
        <v>1</v>
      </c>
      <c r="E85" s="32">
        <f>SUMIF('8_YAR_ve_OD'!D:D,A85,'8_YAR_ve_OD'!G:G)</f>
        <v>3.333333333333333</v>
      </c>
      <c r="F85" s="32">
        <f>SUMIF('8_YAR_ve_OD'!D:D,A85,'8_YAR_ve_OD'!I:I)</f>
        <v>3.333333333333333</v>
      </c>
    </row>
    <row r="86" spans="1:6" ht="43.5" customHeight="1" x14ac:dyDescent="0.25">
      <c r="A86" s="130" t="s">
        <v>105</v>
      </c>
      <c r="B86" s="131"/>
      <c r="C86" s="2">
        <v>3</v>
      </c>
      <c r="D86" s="3">
        <f>COUNTIF('8_YAR_ve_OD'!D:D,'BAŞVURU BİLGİ FORMU'!A86)</f>
        <v>0</v>
      </c>
      <c r="E86" s="32">
        <f>SUMIF('8_YAR_ve_OD'!D:D,A86,'8_YAR_ve_OD'!G:G)</f>
        <v>0</v>
      </c>
      <c r="F86" s="32">
        <f>SUMIF('8_YAR_ve_OD'!D:D,A86,'8_YAR_ve_OD'!I:I)</f>
        <v>0</v>
      </c>
    </row>
    <row r="87" spans="1:6" ht="43.5" customHeight="1" x14ac:dyDescent="0.25">
      <c r="A87" s="130" t="s">
        <v>106</v>
      </c>
      <c r="B87" s="131"/>
      <c r="C87" s="2">
        <v>5</v>
      </c>
      <c r="D87" s="3">
        <f>COUNTIF('8_YAR_ve_OD'!D:D,'BAŞVURU BİLGİ FORMU'!A87)</f>
        <v>0</v>
      </c>
      <c r="E87" s="32">
        <f>SUMIF('8_YAR_ve_OD'!D:D,A87,'8_YAR_ve_OD'!G:G)</f>
        <v>0</v>
      </c>
      <c r="F87" s="32">
        <f>SUMIF('8_YAR_ve_OD'!D:D,A87,'8_YAR_ve_OD'!I:I)</f>
        <v>0</v>
      </c>
    </row>
    <row r="88" spans="1:6" ht="43.5" customHeight="1" x14ac:dyDescent="0.25">
      <c r="A88" s="130" t="s">
        <v>107</v>
      </c>
      <c r="B88" s="131"/>
      <c r="C88" s="2">
        <v>15</v>
      </c>
      <c r="D88" s="3">
        <f>COUNTIF('8_YAR_ve_OD'!D:D,'BAŞVURU BİLGİ FORMU'!A88)</f>
        <v>0</v>
      </c>
      <c r="E88" s="32">
        <f>SUMIF('8_YAR_ve_OD'!D:D,A88,'8_YAR_ve_OD'!G:G)</f>
        <v>0</v>
      </c>
      <c r="F88" s="32">
        <f>SUMIF('8_YAR_ve_OD'!D:D,A88,'8_YAR_ve_OD'!I:I)</f>
        <v>0</v>
      </c>
    </row>
    <row r="89" spans="1:6" ht="43.5" customHeight="1" x14ac:dyDescent="0.25">
      <c r="A89" s="130" t="s">
        <v>108</v>
      </c>
      <c r="B89" s="131"/>
      <c r="C89" s="2">
        <v>10</v>
      </c>
      <c r="D89" s="3">
        <f>COUNTIF('8_YAR_ve_OD'!D:D,'BAŞVURU BİLGİ FORMU'!A89)</f>
        <v>1</v>
      </c>
      <c r="E89" s="32">
        <f>SUMIF('8_YAR_ve_OD'!D:D,A89,'8_YAR_ve_OD'!G:G)</f>
        <v>10</v>
      </c>
      <c r="F89" s="32">
        <f>SUMIF('8_YAR_ve_OD'!D:D,A89,'8_YAR_ve_OD'!I:I)</f>
        <v>10</v>
      </c>
    </row>
    <row r="90" spans="1:6" ht="43.5" customHeight="1" x14ac:dyDescent="0.25">
      <c r="A90" s="130" t="s">
        <v>109</v>
      </c>
      <c r="B90" s="131"/>
      <c r="C90" s="2">
        <v>15</v>
      </c>
      <c r="D90" s="3">
        <f>COUNTIF('8_YAR_ve_OD'!D:D,'BAŞVURU BİLGİ FORMU'!A90)</f>
        <v>0</v>
      </c>
      <c r="E90" s="32">
        <f>SUMIF('8_YAR_ve_OD'!D:D,A90,'8_YAR_ve_OD'!G:G)</f>
        <v>0</v>
      </c>
      <c r="F90" s="32">
        <f>SUMIF('8_YAR_ve_OD'!D:D,A90,'8_YAR_ve_OD'!I:I)</f>
        <v>0</v>
      </c>
    </row>
    <row r="91" spans="1:6" ht="43.5" customHeight="1" x14ac:dyDescent="0.25">
      <c r="A91" s="130" t="s">
        <v>110</v>
      </c>
      <c r="B91" s="131"/>
      <c r="C91" s="2">
        <v>5</v>
      </c>
      <c r="D91" s="3">
        <f>COUNTIF('8_YAR_ve_OD'!D:D,'BAŞVURU BİLGİ FORMU'!A91)</f>
        <v>0</v>
      </c>
      <c r="E91" s="32">
        <f>SUMIF('8_YAR_ve_OD'!D:D,A91,'8_YAR_ve_OD'!G:G)</f>
        <v>0</v>
      </c>
      <c r="F91" s="32">
        <f>SUMIF('8_YAR_ve_OD'!D:D,A91,'8_YAR_ve_OD'!I:I)</f>
        <v>0</v>
      </c>
    </row>
    <row r="92" spans="1:6" ht="43.5" customHeight="1" x14ac:dyDescent="0.25">
      <c r="A92" s="130" t="s">
        <v>111</v>
      </c>
      <c r="B92" s="131"/>
      <c r="C92" s="2">
        <v>3</v>
      </c>
      <c r="D92" s="3">
        <f>COUNTIF('8_YAR_ve_OD'!D:D,'BAŞVURU BİLGİ FORMU'!A92)</f>
        <v>0</v>
      </c>
      <c r="E92" s="32">
        <f>SUMIF('8_YAR_ve_OD'!D:D,A92,'8_YAR_ve_OD'!G:G)</f>
        <v>0</v>
      </c>
      <c r="F92" s="32">
        <f>SUMIF('8_YAR_ve_OD'!D:D,A92,'8_YAR_ve_OD'!I:I)</f>
        <v>0</v>
      </c>
    </row>
    <row r="93" spans="1:6" ht="43.5" customHeight="1" x14ac:dyDescent="0.25">
      <c r="A93" s="176" t="s">
        <v>197</v>
      </c>
      <c r="B93" s="177"/>
      <c r="C93" s="177"/>
      <c r="D93" s="178"/>
      <c r="E93" s="127">
        <f>SUM(E94:E105)</f>
        <v>42</v>
      </c>
      <c r="F93" s="127">
        <f>IF(B6="Profesör",MIN(10,SUM(F94:F105)),SUM(F94:F105))</f>
        <v>10</v>
      </c>
    </row>
    <row r="94" spans="1:6" ht="43.5" customHeight="1" x14ac:dyDescent="0.25">
      <c r="A94" s="130" t="s">
        <v>255</v>
      </c>
      <c r="B94" s="147"/>
      <c r="C94" s="2">
        <v>15</v>
      </c>
      <c r="D94" s="3">
        <f>COUNTIF('9_EDT_HAK'!D:D,'BAŞVURU BİLGİ FORMU'!A94)</f>
        <v>1</v>
      </c>
      <c r="E94" s="32">
        <f>SUMIF('9_EDT_HAK'!D:D,A94,'9_EDT_HAK'!G:G)</f>
        <v>30</v>
      </c>
      <c r="F94" s="32">
        <f>SUMIF('9_EDT_HAK'!D:D,A94,'9_EDT_HAK'!I:I)</f>
        <v>30</v>
      </c>
    </row>
    <row r="95" spans="1:6" ht="43.5" customHeight="1" x14ac:dyDescent="0.25">
      <c r="A95" s="130" t="s">
        <v>114</v>
      </c>
      <c r="B95" s="147"/>
      <c r="C95" s="2">
        <v>8</v>
      </c>
      <c r="D95" s="3">
        <v>2</v>
      </c>
      <c r="E95" s="32">
        <f>SUMIF('9_EDT_HAK'!D:D,A95,'9_EDT_HAK'!G:G)</f>
        <v>0</v>
      </c>
      <c r="F95" s="32">
        <f>SUMIF('9_EDT_HAK'!D:D,A95,'9_EDT_HAK'!I:I)</f>
        <v>0</v>
      </c>
    </row>
    <row r="96" spans="1:6" ht="43.5" customHeight="1" x14ac:dyDescent="0.25">
      <c r="A96" s="130" t="s">
        <v>115</v>
      </c>
      <c r="B96" s="147"/>
      <c r="C96" s="2">
        <v>8</v>
      </c>
      <c r="D96" s="3">
        <f>COUNTIF('9_EDT_HAK'!D:D,'BAŞVURU BİLGİ FORMU'!A96)</f>
        <v>0</v>
      </c>
      <c r="E96" s="32">
        <f>SUMIF('9_EDT_HAK'!D:D,A96,'9_EDT_HAK'!G:G)</f>
        <v>0</v>
      </c>
      <c r="F96" s="32">
        <f>SUMIF('9_EDT_HAK'!D:D,A96,'9_EDT_HAK'!I:I)</f>
        <v>0</v>
      </c>
    </row>
    <row r="97" spans="1:6" ht="43.5" customHeight="1" x14ac:dyDescent="0.25">
      <c r="A97" s="130" t="s">
        <v>116</v>
      </c>
      <c r="B97" s="147"/>
      <c r="C97" s="2">
        <v>4</v>
      </c>
      <c r="D97" s="3">
        <v>1</v>
      </c>
      <c r="E97" s="32">
        <f>SUMIF('9_EDT_HAK'!D:D,A97,'9_EDT_HAK'!G:G)</f>
        <v>0</v>
      </c>
      <c r="F97" s="32">
        <f>SUMIF('9_EDT_HAK'!D:D,A97,'9_EDT_HAK'!I:I)</f>
        <v>0</v>
      </c>
    </row>
    <row r="98" spans="1:6" ht="43.5" customHeight="1" x14ac:dyDescent="0.25">
      <c r="A98" s="130" t="s">
        <v>117</v>
      </c>
      <c r="B98" s="147"/>
      <c r="C98" s="2">
        <v>4</v>
      </c>
      <c r="D98" s="3">
        <f>COUNTIF('9_EDT_HAK'!D:D,'BAŞVURU BİLGİ FORMU'!A98)</f>
        <v>1</v>
      </c>
      <c r="E98" s="32">
        <f>SUMIF('9_EDT_HAK'!D:D,A98,'9_EDT_HAK'!G:G)</f>
        <v>6</v>
      </c>
      <c r="F98" s="32">
        <f>SUMIF('9_EDT_HAK'!D:D,A98,'9_EDT_HAK'!I:I)</f>
        <v>6</v>
      </c>
    </row>
    <row r="99" spans="1:6" ht="43.5" customHeight="1" x14ac:dyDescent="0.25">
      <c r="A99" s="130" t="s">
        <v>118</v>
      </c>
      <c r="B99" s="147"/>
      <c r="C99" s="2">
        <v>5</v>
      </c>
      <c r="D99" s="3">
        <v>1</v>
      </c>
      <c r="E99" s="32">
        <f>SUMIF('9_EDT_HAK'!D:D,A99,'9_EDT_HAK'!G:G)</f>
        <v>0</v>
      </c>
      <c r="F99" s="32">
        <f>SUMIF('9_EDT_HAK'!D:D,A99,'9_EDT_HAK'!I:I)</f>
        <v>0</v>
      </c>
    </row>
    <row r="100" spans="1:6" ht="43.5" customHeight="1" x14ac:dyDescent="0.25">
      <c r="A100" s="130" t="s">
        <v>119</v>
      </c>
      <c r="B100" s="147"/>
      <c r="C100" s="2">
        <v>2</v>
      </c>
      <c r="D100" s="3">
        <f>COUNTIF('9_EDT_HAK'!D:D,'BAŞVURU BİLGİ FORMU'!A100)</f>
        <v>1</v>
      </c>
      <c r="E100" s="32">
        <f>SUMIF('9_EDT_HAK'!D:D,A100,'9_EDT_HAK'!G:G)</f>
        <v>6</v>
      </c>
      <c r="F100" s="32">
        <f>SUMIF('9_EDT_HAK'!D:D,A100,'9_EDT_HAK'!I:I)</f>
        <v>0</v>
      </c>
    </row>
    <row r="101" spans="1:6" ht="43.5" customHeight="1" x14ac:dyDescent="0.25">
      <c r="A101" s="130" t="s">
        <v>120</v>
      </c>
      <c r="B101" s="147"/>
      <c r="C101" s="2">
        <v>3</v>
      </c>
      <c r="D101" s="3">
        <f>COUNTIF('9_EDT_HAK'!D:D,'BAŞVURU BİLGİ FORMU'!A101)</f>
        <v>0</v>
      </c>
      <c r="E101" s="32">
        <f>SUMIF('9_EDT_HAK'!D:D,A101,'9_EDT_HAK'!G:G)</f>
        <v>0</v>
      </c>
      <c r="F101" s="32">
        <f>SUMIF('9_EDT_HAK'!D:D,A101,'9_EDT_HAK'!I:I)</f>
        <v>0</v>
      </c>
    </row>
    <row r="102" spans="1:6" ht="43.5" customHeight="1" x14ac:dyDescent="0.25">
      <c r="A102" s="130" t="s">
        <v>121</v>
      </c>
      <c r="B102" s="147"/>
      <c r="C102" s="2">
        <v>2</v>
      </c>
      <c r="D102" s="3">
        <f>COUNTIF('9_EDT_HAK'!D:D,'BAŞVURU BİLGİ FORMU'!A102)</f>
        <v>0</v>
      </c>
      <c r="E102" s="32">
        <f>SUMIF('9_EDT_HAK'!D:D,A102,'9_EDT_HAK'!G:G)</f>
        <v>0</v>
      </c>
      <c r="F102" s="32">
        <f>SUMIF('9_EDT_HAK'!D:D,A102,'9_EDT_HAK'!I:I)</f>
        <v>0</v>
      </c>
    </row>
    <row r="103" spans="1:6" ht="43.5" customHeight="1" x14ac:dyDescent="0.25">
      <c r="A103" s="130" t="s">
        <v>122</v>
      </c>
      <c r="B103" s="147"/>
      <c r="C103" s="2">
        <v>1</v>
      </c>
      <c r="D103" s="3">
        <v>50</v>
      </c>
      <c r="E103" s="32">
        <f>SUMIF('9_EDT_HAK'!D:D,A103,'9_EDT_HAK'!G:G)</f>
        <v>0</v>
      </c>
      <c r="F103" s="32">
        <f>SUMIF('9_EDT_HAK'!D:D,A103,'9_EDT_HAK'!I:I)</f>
        <v>0</v>
      </c>
    </row>
    <row r="104" spans="1:6" ht="43.5" customHeight="1" x14ac:dyDescent="0.25">
      <c r="A104" s="130" t="s">
        <v>123</v>
      </c>
      <c r="B104" s="147"/>
      <c r="C104" s="2">
        <v>2</v>
      </c>
      <c r="D104" s="3">
        <f>COUNTIF('9_EDT_HAK'!D:D,'BAŞVURU BİLGİ FORMU'!A104)</f>
        <v>0</v>
      </c>
      <c r="E104" s="32">
        <f>SUMIF('9_EDT_HAK'!D:D,A104,'9_EDT_HAK'!G:G)</f>
        <v>0</v>
      </c>
      <c r="F104" s="32">
        <f>SUMIF('9_EDT_HAK'!D:D,A104,'9_EDT_HAK'!I:I)</f>
        <v>0</v>
      </c>
    </row>
    <row r="105" spans="1:6" ht="43.5" customHeight="1" x14ac:dyDescent="0.25">
      <c r="A105" s="130" t="s">
        <v>124</v>
      </c>
      <c r="B105" s="147"/>
      <c r="C105" s="2">
        <v>1</v>
      </c>
      <c r="D105" s="3">
        <f>COUNTIF('9_EDT_HAK'!D:D,'BAŞVURU BİLGİ FORMU'!A105)</f>
        <v>0</v>
      </c>
      <c r="E105" s="32">
        <f>SUMIF('9_EDT_HAK'!D:D,A105,'9_EDT_HAK'!G:G)</f>
        <v>0</v>
      </c>
      <c r="F105" s="32">
        <f>SUMIF('9_EDT_HAK'!D:D,A105,'9_EDT_HAK'!I:I)</f>
        <v>0</v>
      </c>
    </row>
    <row r="106" spans="1:6" ht="43.5" customHeight="1" x14ac:dyDescent="0.25">
      <c r="A106" s="222" t="s">
        <v>198</v>
      </c>
      <c r="B106" s="223"/>
      <c r="C106" s="223"/>
      <c r="D106" s="224"/>
      <c r="E106" s="33">
        <f>SUM(E107:E130)</f>
        <v>14</v>
      </c>
      <c r="F106" s="33">
        <f>IF(B6="Profesör",MIN(20,SUM(F107:F130)),SUM(F107:F130))</f>
        <v>14</v>
      </c>
    </row>
    <row r="107" spans="1:6" ht="43.5" customHeight="1" x14ac:dyDescent="0.25">
      <c r="A107" s="130" t="s">
        <v>125</v>
      </c>
      <c r="B107" s="147"/>
      <c r="C107" s="2">
        <v>10</v>
      </c>
      <c r="D107" s="3">
        <f>COUNTIF('10_Uye_Etk'!D:D,'BAŞVURU BİLGİ FORMU'!A107)</f>
        <v>0</v>
      </c>
      <c r="E107" s="32">
        <f>SUMIF('10_Uye_Etk'!D:D,A107,'10_Uye_Etk'!E:E)</f>
        <v>0</v>
      </c>
      <c r="F107" s="32">
        <f>SUMIF('10_Uye_Etk'!D:D,A107,'10_Uye_Etk'!G:G)</f>
        <v>0</v>
      </c>
    </row>
    <row r="108" spans="1:6" ht="43.5" customHeight="1" x14ac:dyDescent="0.25">
      <c r="A108" s="130" t="s">
        <v>126</v>
      </c>
      <c r="B108" s="147"/>
      <c r="C108" s="2">
        <v>5</v>
      </c>
      <c r="D108" s="3">
        <f>COUNTIF('10_Uye_Etk'!D:D,'BAŞVURU BİLGİ FORMU'!A108)</f>
        <v>0</v>
      </c>
      <c r="E108" s="32">
        <f>SUMIF('10_Uye_Etk'!D:D,A108,'10_Uye_Etk'!E:E)</f>
        <v>0</v>
      </c>
      <c r="F108" s="32">
        <f>SUMIF('10_Uye_Etk'!D:D,A108,'10_Uye_Etk'!G:G)</f>
        <v>0</v>
      </c>
    </row>
    <row r="109" spans="1:6" ht="43.5" customHeight="1" x14ac:dyDescent="0.25">
      <c r="A109" s="130" t="s">
        <v>127</v>
      </c>
      <c r="B109" s="147"/>
      <c r="C109" s="2">
        <v>10</v>
      </c>
      <c r="D109" s="3">
        <f>COUNTIF('10_Uye_Etk'!D:D,'BAŞVURU BİLGİ FORMU'!A109)</f>
        <v>0</v>
      </c>
      <c r="E109" s="32">
        <f>SUMIF('10_Uye_Etk'!D:D,A109,'10_Uye_Etk'!E:E)</f>
        <v>0</v>
      </c>
      <c r="F109" s="32">
        <f>SUMIF('10_Uye_Etk'!D:D,A109,'10_Uye_Etk'!G:G)</f>
        <v>0</v>
      </c>
    </row>
    <row r="110" spans="1:6" ht="43.5" customHeight="1" x14ac:dyDescent="0.25">
      <c r="A110" s="130" t="s">
        <v>128</v>
      </c>
      <c r="B110" s="147"/>
      <c r="C110" s="2">
        <v>10</v>
      </c>
      <c r="D110" s="3">
        <f>COUNTIF('10_Uye_Etk'!D:D,'BAŞVURU BİLGİ FORMU'!A110)</f>
        <v>1</v>
      </c>
      <c r="E110" s="32">
        <f>SUMIF('10_Uye_Etk'!D:D,A110,'10_Uye_Etk'!E:E)</f>
        <v>10</v>
      </c>
      <c r="F110" s="32">
        <f>SUMIF('10_Uye_Etk'!D:D,A110,'10_Uye_Etk'!G:G)</f>
        <v>10</v>
      </c>
    </row>
    <row r="111" spans="1:6" ht="43.5" customHeight="1" x14ac:dyDescent="0.25">
      <c r="A111" s="130" t="s">
        <v>129</v>
      </c>
      <c r="B111" s="147"/>
      <c r="C111" s="2">
        <v>5</v>
      </c>
      <c r="D111" s="3">
        <f>COUNTIF('10_Uye_Etk'!D:D,'BAŞVURU BİLGİ FORMU'!A111)</f>
        <v>0</v>
      </c>
      <c r="E111" s="32">
        <f>SUMIF('10_Uye_Etk'!D:D,A111,'10_Uye_Etk'!E:E)</f>
        <v>0</v>
      </c>
      <c r="F111" s="32">
        <f>SUMIF('10_Uye_Etk'!D:D,A111,'10_Uye_Etk'!G:G)</f>
        <v>0</v>
      </c>
    </row>
    <row r="112" spans="1:6" ht="43.5" customHeight="1" x14ac:dyDescent="0.25">
      <c r="A112" s="130" t="s">
        <v>256</v>
      </c>
      <c r="B112" s="147"/>
      <c r="C112" s="2">
        <v>3</v>
      </c>
      <c r="D112" s="3">
        <f>COUNTIF('10_Uye_Etk'!D:D,'BAŞVURU BİLGİ FORMU'!A112)</f>
        <v>0</v>
      </c>
      <c r="E112" s="32">
        <f>SUMIF('10_Uye_Etk'!D:D,A112,'10_Uye_Etk'!E:E)</f>
        <v>0</v>
      </c>
      <c r="F112" s="32">
        <f>SUMIF('10_Uye_Etk'!D:D,A112,'10_Uye_Etk'!G:G)</f>
        <v>0</v>
      </c>
    </row>
    <row r="113" spans="1:6" ht="43.5" customHeight="1" x14ac:dyDescent="0.25">
      <c r="A113" s="130" t="s">
        <v>130</v>
      </c>
      <c r="B113" s="147"/>
      <c r="C113" s="2">
        <v>3</v>
      </c>
      <c r="D113" s="3">
        <f>COUNTIF('10_Uye_Etk'!D:D,'BAŞVURU BİLGİ FORMU'!A113)</f>
        <v>0</v>
      </c>
      <c r="E113" s="32">
        <f>SUMIF('10_Uye_Etk'!D:D,A113,'10_Uye_Etk'!E:E)</f>
        <v>0</v>
      </c>
      <c r="F113" s="32">
        <f>SUMIF('10_Uye_Etk'!D:D,A113,'10_Uye_Etk'!G:G)</f>
        <v>0</v>
      </c>
    </row>
    <row r="114" spans="1:6" ht="43.5" customHeight="1" x14ac:dyDescent="0.25">
      <c r="A114" s="130" t="s">
        <v>131</v>
      </c>
      <c r="B114" s="147"/>
      <c r="C114" s="2">
        <v>4</v>
      </c>
      <c r="D114" s="3">
        <f>COUNTIF('10_Uye_Etk'!D:D,'BAŞVURU BİLGİ FORMU'!A114)</f>
        <v>0</v>
      </c>
      <c r="E114" s="32">
        <f>SUMIF('10_Uye_Etk'!D:D,A114,'10_Uye_Etk'!E:E)</f>
        <v>0</v>
      </c>
      <c r="F114" s="32">
        <f>SUMIF('10_Uye_Etk'!D:D,A114,'10_Uye_Etk'!G:G)</f>
        <v>0</v>
      </c>
    </row>
    <row r="115" spans="1:6" ht="43.5" customHeight="1" x14ac:dyDescent="0.25">
      <c r="A115" s="130" t="s">
        <v>132</v>
      </c>
      <c r="B115" s="147"/>
      <c r="C115" s="2">
        <v>2</v>
      </c>
      <c r="D115" s="3">
        <f>COUNTIF('10_Uye_Etk'!D:D,'BAŞVURU BİLGİ FORMU'!A115)</f>
        <v>0</v>
      </c>
      <c r="E115" s="32">
        <f>SUMIF('10_Uye_Etk'!D:D,A115,'10_Uye_Etk'!E:E)</f>
        <v>0</v>
      </c>
      <c r="F115" s="32">
        <f>SUMIF('10_Uye_Etk'!D:D,A115,'10_Uye_Etk'!G:G)</f>
        <v>0</v>
      </c>
    </row>
    <row r="116" spans="1:6" ht="43.5" customHeight="1" x14ac:dyDescent="0.25">
      <c r="A116" s="130" t="s">
        <v>133</v>
      </c>
      <c r="B116" s="147"/>
      <c r="C116" s="2">
        <v>1</v>
      </c>
      <c r="D116" s="3">
        <f>COUNTIF('10_Uye_Etk'!D:D,'BAŞVURU BİLGİ FORMU'!A116)</f>
        <v>0</v>
      </c>
      <c r="E116" s="32">
        <f>SUMIF('10_Uye_Etk'!D:D,A116,'10_Uye_Etk'!E:E)</f>
        <v>0</v>
      </c>
      <c r="F116" s="32">
        <f>SUMIF('10_Uye_Etk'!D:D,A116,'10_Uye_Etk'!G:G)</f>
        <v>0</v>
      </c>
    </row>
    <row r="117" spans="1:6" ht="43.5" customHeight="1" x14ac:dyDescent="0.25">
      <c r="A117" s="130" t="s">
        <v>134</v>
      </c>
      <c r="B117" s="175"/>
      <c r="C117" s="4">
        <v>1</v>
      </c>
      <c r="D117" s="3">
        <f>COUNTIF('10_Uye_Etk'!D:D,'BAŞVURU BİLGİ FORMU'!A117)</f>
        <v>0</v>
      </c>
      <c r="E117" s="32">
        <f>SUMIF('10_Uye_Etk'!D:D,A117,'10_Uye_Etk'!E:E)</f>
        <v>0</v>
      </c>
      <c r="F117" s="32">
        <f>SUMIF('10_Uye_Etk'!D:D,A117,'10_Uye_Etk'!G:G)</f>
        <v>0</v>
      </c>
    </row>
    <row r="118" spans="1:6" ht="43.5" customHeight="1" x14ac:dyDescent="0.25">
      <c r="A118" s="130" t="s">
        <v>135</v>
      </c>
      <c r="B118" s="147"/>
      <c r="C118" s="2">
        <v>3</v>
      </c>
      <c r="D118" s="3">
        <f>COUNTIF('10_Uye_Etk'!D:D,'BAŞVURU BİLGİ FORMU'!A118)</f>
        <v>0</v>
      </c>
      <c r="E118" s="32">
        <f>SUMIF('10_Uye_Etk'!D:D,A118,'10_Uye_Etk'!E:E)</f>
        <v>0</v>
      </c>
      <c r="F118" s="32">
        <f>SUMIF('10_Uye_Etk'!D:D,A118,'10_Uye_Etk'!G:G)</f>
        <v>0</v>
      </c>
    </row>
    <row r="119" spans="1:6" ht="43.5" customHeight="1" x14ac:dyDescent="0.25">
      <c r="A119" s="130" t="s">
        <v>136</v>
      </c>
      <c r="B119" s="147"/>
      <c r="C119" s="2">
        <v>6</v>
      </c>
      <c r="D119" s="3">
        <f>COUNTIF('10_Uye_Etk'!D:D,'BAŞVURU BİLGİ FORMU'!A119)</f>
        <v>0</v>
      </c>
      <c r="E119" s="32">
        <f>SUMIF('10_Uye_Etk'!D:D,A119,'10_Uye_Etk'!E:E)</f>
        <v>0</v>
      </c>
      <c r="F119" s="32">
        <f>SUMIF('10_Uye_Etk'!D:D,A119,'10_Uye_Etk'!G:G)</f>
        <v>0</v>
      </c>
    </row>
    <row r="120" spans="1:6" ht="43.5" customHeight="1" x14ac:dyDescent="0.25">
      <c r="A120" s="130" t="s">
        <v>137</v>
      </c>
      <c r="B120" s="147"/>
      <c r="C120" s="2">
        <v>4</v>
      </c>
      <c r="D120" s="3">
        <f>COUNTIF('10_Uye_Etk'!D:D,'BAŞVURU BİLGİ FORMU'!A120)</f>
        <v>0</v>
      </c>
      <c r="E120" s="32">
        <f>SUMIF('10_Uye_Etk'!D:D,A120,'10_Uye_Etk'!E:E)</f>
        <v>0</v>
      </c>
      <c r="F120" s="32">
        <f>SUMIF('10_Uye_Etk'!D:D,A120,'10_Uye_Etk'!G:G)</f>
        <v>0</v>
      </c>
    </row>
    <row r="121" spans="1:6" ht="43.5" customHeight="1" x14ac:dyDescent="0.25">
      <c r="A121" s="130" t="s">
        <v>138</v>
      </c>
      <c r="B121" s="147"/>
      <c r="C121" s="2">
        <v>2</v>
      </c>
      <c r="D121" s="3">
        <f>COUNTIF('10_Uye_Etk'!D:D,'BAŞVURU BİLGİ FORMU'!A121)</f>
        <v>0</v>
      </c>
      <c r="E121" s="32">
        <f>SUMIF('10_Uye_Etk'!D:D,A121,'10_Uye_Etk'!E:E)</f>
        <v>0</v>
      </c>
      <c r="F121" s="32">
        <f>SUMIF('10_Uye_Etk'!D:D,A121,'10_Uye_Etk'!G:G)</f>
        <v>0</v>
      </c>
    </row>
    <row r="122" spans="1:6" ht="43.5" customHeight="1" x14ac:dyDescent="0.25">
      <c r="A122" s="130" t="s">
        <v>139</v>
      </c>
      <c r="B122" s="147"/>
      <c r="C122" s="2">
        <v>5</v>
      </c>
      <c r="D122" s="3">
        <f>COUNTIF('10_Uye_Etk'!D:D,'BAŞVURU BİLGİ FORMU'!A122)</f>
        <v>0</v>
      </c>
      <c r="E122" s="32">
        <f>SUMIF('10_Uye_Etk'!D:D,A122,'10_Uye_Etk'!E:E)</f>
        <v>0</v>
      </c>
      <c r="F122" s="32">
        <f>SUMIF('10_Uye_Etk'!D:D,A122,'10_Uye_Etk'!G:G)</f>
        <v>0</v>
      </c>
    </row>
    <row r="123" spans="1:6" ht="43.5" customHeight="1" x14ac:dyDescent="0.25">
      <c r="A123" s="130" t="s">
        <v>140</v>
      </c>
      <c r="B123" s="147"/>
      <c r="C123" s="2">
        <v>5</v>
      </c>
      <c r="D123" s="3">
        <f>COUNTIF('10_Uye_Etk'!D:D,'BAŞVURU BİLGİ FORMU'!A123)</f>
        <v>0</v>
      </c>
      <c r="E123" s="32">
        <f>SUMIF('10_Uye_Etk'!D:D,A123,'10_Uye_Etk'!E:E)</f>
        <v>0</v>
      </c>
      <c r="F123" s="32">
        <f>SUMIF('10_Uye_Etk'!D:D,A123,'10_Uye_Etk'!G:G)</f>
        <v>0</v>
      </c>
    </row>
    <row r="124" spans="1:6" ht="43.5" customHeight="1" x14ac:dyDescent="0.25">
      <c r="A124" s="130" t="s">
        <v>141</v>
      </c>
      <c r="B124" s="147"/>
      <c r="C124" s="2">
        <v>1</v>
      </c>
      <c r="D124" s="3">
        <f>COUNTIF('10_Uye_Etk'!D:D,'BAŞVURU BİLGİ FORMU'!A124)</f>
        <v>0</v>
      </c>
      <c r="E124" s="32">
        <f>SUMIF('10_Uye_Etk'!D:D,A124,'10_Uye_Etk'!E:E)</f>
        <v>0</v>
      </c>
      <c r="F124" s="32">
        <f>SUMIF('10_Uye_Etk'!D:D,A124,'10_Uye_Etk'!G:G)</f>
        <v>0</v>
      </c>
    </row>
    <row r="125" spans="1:6" ht="43.5" customHeight="1" x14ac:dyDescent="0.25">
      <c r="A125" s="130" t="s">
        <v>142</v>
      </c>
      <c r="B125" s="147"/>
      <c r="C125" s="2">
        <v>8</v>
      </c>
      <c r="D125" s="3">
        <f>COUNTIF('10_Uye_Etk'!D:D,'BAŞVURU BİLGİ FORMU'!A125)</f>
        <v>0</v>
      </c>
      <c r="E125" s="32">
        <f>SUMIF('10_Uye_Etk'!D:D,A125,'10_Uye_Etk'!E:E)</f>
        <v>0</v>
      </c>
      <c r="F125" s="32">
        <f>SUMIF('10_Uye_Etk'!D:D,A125,'10_Uye_Etk'!G:G)</f>
        <v>0</v>
      </c>
    </row>
    <row r="126" spans="1:6" ht="43.5" customHeight="1" x14ac:dyDescent="0.25">
      <c r="A126" s="130" t="s">
        <v>143</v>
      </c>
      <c r="B126" s="147"/>
      <c r="C126" s="2">
        <v>4</v>
      </c>
      <c r="D126" s="3">
        <f>COUNTIF('10_Uye_Etk'!D:D,'BAŞVURU BİLGİ FORMU'!A126)</f>
        <v>1</v>
      </c>
      <c r="E126" s="32">
        <f>SUMIF('10_Uye_Etk'!D:D,A126,'10_Uye_Etk'!E:E)</f>
        <v>4</v>
      </c>
      <c r="F126" s="32">
        <f>SUMIF('10_Uye_Etk'!D:D,A126,'10_Uye_Etk'!G:G)</f>
        <v>4</v>
      </c>
    </row>
    <row r="127" spans="1:6" ht="43.5" customHeight="1" x14ac:dyDescent="0.25">
      <c r="A127" s="130" t="s">
        <v>144</v>
      </c>
      <c r="B127" s="147"/>
      <c r="C127" s="2">
        <v>6</v>
      </c>
      <c r="D127" s="3">
        <f>COUNTIF('10_Uye_Etk'!D:D,'BAŞVURU BİLGİ FORMU'!A127)</f>
        <v>0</v>
      </c>
      <c r="E127" s="32">
        <f>SUMIF('10_Uye_Etk'!D:D,A127,'10_Uye_Etk'!E:E)</f>
        <v>0</v>
      </c>
      <c r="F127" s="32">
        <f>SUMIF('10_Uye_Etk'!D:D,A127,'10_Uye_Etk'!G:G)</f>
        <v>0</v>
      </c>
    </row>
    <row r="128" spans="1:6" ht="43.5" customHeight="1" x14ac:dyDescent="0.25">
      <c r="A128" s="130" t="s">
        <v>145</v>
      </c>
      <c r="B128" s="147"/>
      <c r="C128" s="2">
        <v>3</v>
      </c>
      <c r="D128" s="3">
        <f>COUNTIF('10_Uye_Etk'!D:D,'BAŞVURU BİLGİ FORMU'!A128)</f>
        <v>0</v>
      </c>
      <c r="E128" s="32">
        <f>SUMIF('10_Uye_Etk'!D:D,A128,'10_Uye_Etk'!E:E)</f>
        <v>0</v>
      </c>
      <c r="F128" s="32">
        <f>SUMIF('10_Uye_Etk'!D:D,A128,'10_Uye_Etk'!G:G)</f>
        <v>0</v>
      </c>
    </row>
    <row r="129" spans="1:15" ht="43.5" customHeight="1" x14ac:dyDescent="0.25">
      <c r="A129" s="130" t="s">
        <v>146</v>
      </c>
      <c r="B129" s="147"/>
      <c r="C129" s="2">
        <v>5</v>
      </c>
      <c r="D129" s="3">
        <f>COUNTIF('10_Uye_Etk'!D:D,'BAŞVURU BİLGİ FORMU'!A129)</f>
        <v>0</v>
      </c>
      <c r="E129" s="32">
        <f>SUMIF('10_Uye_Etk'!D:D,A129,'10_Uye_Etk'!E:E)</f>
        <v>0</v>
      </c>
      <c r="F129" s="32">
        <f>SUMIF('10_Uye_Etk'!D:D,A129,'10_Uye_Etk'!G:G)</f>
        <v>0</v>
      </c>
    </row>
    <row r="130" spans="1:15" ht="43.5" customHeight="1" x14ac:dyDescent="0.25">
      <c r="A130" s="130" t="s">
        <v>147</v>
      </c>
      <c r="B130" s="147"/>
      <c r="C130" s="2">
        <v>3</v>
      </c>
      <c r="D130" s="3">
        <f>COUNTIF('10_Uye_Etk'!D:D,'BAŞVURU BİLGİ FORMU'!A130)</f>
        <v>0</v>
      </c>
      <c r="E130" s="32">
        <f>SUMIF('10_Uye_Etk'!D:D,A130,'10_Uye_Etk'!E:E)</f>
        <v>0</v>
      </c>
      <c r="F130" s="32">
        <f>SUMIF('10_Uye_Etk'!D:D,A130,'10_Uye_Etk'!G:G)</f>
        <v>0</v>
      </c>
    </row>
    <row r="131" spans="1:15" ht="43.5" customHeight="1" x14ac:dyDescent="0.25">
      <c r="A131" s="144" t="s">
        <v>199</v>
      </c>
      <c r="B131" s="145"/>
      <c r="C131" s="145"/>
      <c r="D131" s="146"/>
      <c r="E131" s="37">
        <f>SUM(E132:E144)</f>
        <v>15</v>
      </c>
      <c r="F131" s="37">
        <f>IF(B6="Profesör",MIN(10,SUM(F132:F144)),SUM(F132:F144))</f>
        <v>10</v>
      </c>
    </row>
    <row r="132" spans="1:15" ht="43.5" customHeight="1" x14ac:dyDescent="0.25">
      <c r="A132" s="130" t="s">
        <v>148</v>
      </c>
      <c r="B132" s="147"/>
      <c r="C132" s="2">
        <v>10</v>
      </c>
      <c r="D132" s="3">
        <f>COUNTIF('11_EGt_Etk'!D:D,'BAŞVURU BİLGİ FORMU'!A132)</f>
        <v>1</v>
      </c>
      <c r="E132" s="32">
        <f>SUMIF('11_EGt_Etk'!D:D,A132,'11_EGt_Etk'!E:E)</f>
        <v>10</v>
      </c>
      <c r="F132" s="32">
        <f>SUMIF('11_EGt_Etk'!D:D,A132,'11_EGt_Etk'!G:G)</f>
        <v>10</v>
      </c>
    </row>
    <row r="133" spans="1:15" ht="43.5" customHeight="1" x14ac:dyDescent="0.25">
      <c r="A133" s="130" t="s">
        <v>149</v>
      </c>
      <c r="B133" s="147"/>
      <c r="C133" s="2">
        <v>5</v>
      </c>
      <c r="D133" s="3">
        <f>COUNTIF('11_EGt_Etk'!D:D,'BAŞVURU BİLGİ FORMU'!A133)</f>
        <v>0</v>
      </c>
      <c r="E133" s="32">
        <f>SUMIF('11_EGt_Etk'!D:D,A133,'11_EGt_Etk'!E:E)</f>
        <v>0</v>
      </c>
      <c r="F133" s="32">
        <f>SUMIF('11_EGt_Etk'!D:D,A133,'11_EGt_Etk'!G:G)</f>
        <v>0</v>
      </c>
    </row>
    <row r="134" spans="1:15" ht="43.5" customHeight="1" x14ac:dyDescent="0.25">
      <c r="A134" s="130" t="s">
        <v>150</v>
      </c>
      <c r="B134" s="147"/>
      <c r="C134" s="2">
        <v>3</v>
      </c>
      <c r="D134" s="3">
        <f>COUNTIF('11_EGt_Etk'!D:D,'BAŞVURU BİLGİ FORMU'!A134)</f>
        <v>1</v>
      </c>
      <c r="E134" s="32">
        <f>SUMIF('11_EGt_Etk'!D:D,A134,'11_EGt_Etk'!E:E)</f>
        <v>3</v>
      </c>
      <c r="F134" s="32">
        <f>SUMIF('11_EGt_Etk'!D:D,A134,'11_EGt_Etk'!G:G)</f>
        <v>0</v>
      </c>
    </row>
    <row r="135" spans="1:15" ht="43.5" customHeight="1" x14ac:dyDescent="0.25">
      <c r="A135" s="130" t="s">
        <v>151</v>
      </c>
      <c r="B135" s="147"/>
      <c r="C135" s="2">
        <v>5</v>
      </c>
      <c r="D135" s="3">
        <f>COUNTIF('11_EGt_Etk'!D:D,'BAŞVURU BİLGİ FORMU'!A135)</f>
        <v>0</v>
      </c>
      <c r="E135" s="32">
        <f>SUMIF('11_EGt_Etk'!D:D,A135,'11_EGt_Etk'!E:E)</f>
        <v>0</v>
      </c>
      <c r="F135" s="32">
        <f>SUMIF('11_EGt_Etk'!D:D,A135,'11_EGt_Etk'!G:G)</f>
        <v>0</v>
      </c>
      <c r="I135" s="5"/>
      <c r="J135" s="5"/>
      <c r="K135" s="5"/>
      <c r="L135" s="5"/>
      <c r="M135" s="5"/>
      <c r="N135" s="5"/>
      <c r="O135" s="5"/>
    </row>
    <row r="136" spans="1:15" ht="43.5" customHeight="1" x14ac:dyDescent="0.25">
      <c r="A136" s="130" t="s">
        <v>152</v>
      </c>
      <c r="B136" s="147"/>
      <c r="C136" s="2">
        <v>3</v>
      </c>
      <c r="D136" s="3">
        <f>COUNTIF('11_EGt_Etk'!D:D,'BAŞVURU BİLGİ FORMU'!A136)</f>
        <v>0</v>
      </c>
      <c r="E136" s="32">
        <f>SUMIF('11_EGt_Etk'!D:D,A136,'11_EGt_Etk'!E:E)</f>
        <v>0</v>
      </c>
      <c r="F136" s="32">
        <f>SUMIF('11_EGt_Etk'!D:D,A136,'11_EGt_Etk'!G:G)</f>
        <v>0</v>
      </c>
      <c r="I136" s="5"/>
      <c r="J136" s="5"/>
      <c r="K136" s="5"/>
      <c r="L136" s="5"/>
      <c r="M136" s="5"/>
      <c r="N136" s="5"/>
      <c r="O136" s="5"/>
    </row>
    <row r="137" spans="1:15" ht="43.5" customHeight="1" x14ac:dyDescent="0.25">
      <c r="A137" s="130" t="s">
        <v>153</v>
      </c>
      <c r="B137" s="147"/>
      <c r="C137" s="2">
        <v>3</v>
      </c>
      <c r="D137" s="3">
        <f>COUNTIF('11_EGt_Etk'!D:D,'BAŞVURU BİLGİ FORMU'!A137)</f>
        <v>0</v>
      </c>
      <c r="E137" s="32">
        <f>SUMIF('11_EGt_Etk'!D:D,A137,'11_EGt_Etk'!E:E)</f>
        <v>0</v>
      </c>
      <c r="F137" s="32">
        <f>SUMIF('11_EGt_Etk'!D:D,A137,'11_EGt_Etk'!G:G)</f>
        <v>0</v>
      </c>
      <c r="I137" s="5"/>
      <c r="J137" s="5"/>
      <c r="K137" s="5"/>
      <c r="L137" s="5"/>
      <c r="M137" s="5"/>
      <c r="N137" s="5"/>
      <c r="O137" s="5"/>
    </row>
    <row r="138" spans="1:15" ht="43.5" customHeight="1" x14ac:dyDescent="0.25">
      <c r="A138" s="130" t="s">
        <v>154</v>
      </c>
      <c r="B138" s="147"/>
      <c r="C138" s="2">
        <v>2</v>
      </c>
      <c r="D138" s="3">
        <f>COUNTIF('11_EGt_Etk'!D:D,'BAŞVURU BİLGİ FORMU'!A138)</f>
        <v>1</v>
      </c>
      <c r="E138" s="32">
        <f>SUMIF('11_EGt_Etk'!D:D,A138,'11_EGt_Etk'!E:E)</f>
        <v>2</v>
      </c>
      <c r="F138" s="32">
        <f>SUMIF('11_EGt_Etk'!D:D,A138,'11_EGt_Etk'!G:G)</f>
        <v>2</v>
      </c>
      <c r="I138" s="5"/>
      <c r="J138" s="5"/>
      <c r="K138" s="5"/>
      <c r="L138" s="5"/>
      <c r="M138" s="5"/>
      <c r="N138" s="5"/>
      <c r="O138" s="5"/>
    </row>
    <row r="139" spans="1:15" ht="43.5" customHeight="1" x14ac:dyDescent="0.25">
      <c r="A139" s="130" t="s">
        <v>155</v>
      </c>
      <c r="B139" s="147"/>
      <c r="C139" s="2">
        <v>1</v>
      </c>
      <c r="D139" s="3">
        <f>COUNTIF('11_EGt_Etk'!D:D,'BAŞVURU BİLGİ FORMU'!A139)</f>
        <v>0</v>
      </c>
      <c r="E139" s="32">
        <f>SUMIF('11_EGt_Etk'!D:D,A139,'11_EGt_Etk'!E:E)</f>
        <v>0</v>
      </c>
      <c r="F139" s="32">
        <f>SUMIF('11_EGt_Etk'!D:D,A139,'11_EGt_Etk'!G:G)</f>
        <v>0</v>
      </c>
      <c r="I139" s="5"/>
      <c r="J139" s="5"/>
      <c r="K139" s="5"/>
      <c r="L139" s="5"/>
      <c r="M139" s="5"/>
      <c r="N139" s="5"/>
      <c r="O139" s="5"/>
    </row>
    <row r="140" spans="1:15" ht="43.5" customHeight="1" x14ac:dyDescent="0.25">
      <c r="A140" s="130" t="s">
        <v>156</v>
      </c>
      <c r="B140" s="175"/>
      <c r="C140" s="2">
        <v>3</v>
      </c>
      <c r="D140" s="3">
        <f>COUNTIF('11_EGt_Etk'!D:D,'BAŞVURU BİLGİ FORMU'!A140)</f>
        <v>0</v>
      </c>
      <c r="E140" s="32">
        <f>SUMIF('11_EGt_Etk'!D:D,A140,'11_EGt_Etk'!E:E)</f>
        <v>0</v>
      </c>
      <c r="F140" s="32">
        <f>SUMIF('11_EGt_Etk'!D:D,A140,'11_EGt_Etk'!G:G)</f>
        <v>0</v>
      </c>
      <c r="I140" s="5"/>
      <c r="J140" s="5"/>
      <c r="K140" s="5"/>
      <c r="L140" s="5"/>
      <c r="M140" s="5"/>
      <c r="N140" s="5"/>
      <c r="O140" s="5"/>
    </row>
    <row r="141" spans="1:15" ht="43.5" customHeight="1" x14ac:dyDescent="0.25">
      <c r="A141" s="130" t="s">
        <v>157</v>
      </c>
      <c r="B141" s="175"/>
      <c r="C141" s="2">
        <v>1</v>
      </c>
      <c r="D141" s="3">
        <f>COUNTIF('11_EGt_Etk'!D:D,'BAŞVURU BİLGİ FORMU'!A141)</f>
        <v>0</v>
      </c>
      <c r="E141" s="32">
        <f>SUMIF('11_EGt_Etk'!D:D,A141,'11_EGt_Etk'!E:E)</f>
        <v>0</v>
      </c>
      <c r="F141" s="32">
        <f>SUMIF('11_EGt_Etk'!D:D,A141,'11_EGt_Etk'!G:G)</f>
        <v>0</v>
      </c>
      <c r="I141" s="5"/>
      <c r="J141" s="5"/>
      <c r="K141" s="5"/>
      <c r="L141" s="5"/>
      <c r="M141" s="5"/>
      <c r="N141" s="5"/>
      <c r="O141" s="5"/>
    </row>
    <row r="142" spans="1:15" ht="43.5" customHeight="1" x14ac:dyDescent="0.25">
      <c r="A142" s="130" t="s">
        <v>204</v>
      </c>
      <c r="B142" s="175"/>
      <c r="C142" s="2">
        <v>1</v>
      </c>
      <c r="D142" s="3">
        <f>COUNTIF('11_EGt_Etk'!D:D,'BAŞVURU BİLGİ FORMU'!A142)</f>
        <v>0</v>
      </c>
      <c r="E142" s="32">
        <f>SUMIF('11_EGt_Etk'!D:D,A142,'11_EGt_Etk'!E:E)</f>
        <v>0</v>
      </c>
      <c r="F142" s="32">
        <f>SUMIF('11_EGt_Etk'!D:D,A142,'11_EGt_Etk'!G:G)</f>
        <v>0</v>
      </c>
      <c r="I142" s="5"/>
      <c r="J142" s="5"/>
      <c r="K142" s="5"/>
      <c r="L142" s="5"/>
      <c r="M142" s="5"/>
      <c r="N142" s="5"/>
      <c r="O142" s="5"/>
    </row>
    <row r="143" spans="1:15" ht="43.5" customHeight="1" x14ac:dyDescent="0.25">
      <c r="A143" s="130" t="s">
        <v>257</v>
      </c>
      <c r="B143" s="175"/>
      <c r="C143" s="2">
        <v>5</v>
      </c>
      <c r="D143" s="3">
        <f>COUNTIF('11_EGt_Etk'!D:D,'BAŞVURU BİLGİ FORMU'!A143)</f>
        <v>0</v>
      </c>
      <c r="E143" s="32">
        <f>SUMIF('11_EGt_Etk'!D:D,A143,'11_EGt_Etk'!E:E)</f>
        <v>0</v>
      </c>
      <c r="F143" s="32">
        <f>SUMIF('11_EGt_Etk'!D:D,A143,'11_EGt_Etk'!G:G)</f>
        <v>0</v>
      </c>
      <c r="I143" s="5"/>
      <c r="J143" s="5"/>
      <c r="K143" s="5"/>
      <c r="L143" s="5"/>
      <c r="M143" s="5"/>
      <c r="N143" s="5"/>
      <c r="O143" s="5"/>
    </row>
    <row r="144" spans="1:15" ht="43.5" customHeight="1" x14ac:dyDescent="0.25">
      <c r="A144" s="130" t="s">
        <v>301</v>
      </c>
      <c r="B144" s="175"/>
      <c r="C144" s="2">
        <v>10</v>
      </c>
      <c r="D144" s="3">
        <f>COUNTIF('11_EGt_Etk'!D:D,'BAŞVURU BİLGİ FORMU'!A144)</f>
        <v>0</v>
      </c>
      <c r="E144" s="32">
        <f>SUMIF('11_EGt_Etk'!D:D,A144,'11_EGt_Etk'!E:E)</f>
        <v>0</v>
      </c>
      <c r="F144" s="32">
        <f>SUMIF('11_EGt_Etk'!D:D,A144,'11_EGt_Etk'!G:G)</f>
        <v>0</v>
      </c>
      <c r="I144" s="5"/>
      <c r="J144" s="5"/>
      <c r="K144" s="5"/>
      <c r="L144" s="5"/>
      <c r="M144" s="5"/>
      <c r="N144" s="5"/>
      <c r="O144" s="5"/>
    </row>
    <row r="145" spans="1:15" ht="43.5" customHeight="1" x14ac:dyDescent="0.25">
      <c r="A145" s="180" t="s">
        <v>186</v>
      </c>
      <c r="B145" s="181"/>
      <c r="C145" s="181"/>
      <c r="D145" s="182"/>
      <c r="E145" s="34">
        <f>SUM(E146:E153)</f>
        <v>30</v>
      </c>
      <c r="F145" s="34">
        <f>IF(B6="Profesör",MIN(10,SUM(F146:F153)),SUM(F146:F153))</f>
        <v>10</v>
      </c>
      <c r="I145" s="5"/>
      <c r="J145" s="5"/>
      <c r="K145" s="5"/>
      <c r="L145" s="5"/>
      <c r="M145" s="5"/>
      <c r="N145" s="5"/>
      <c r="O145" s="5"/>
    </row>
    <row r="146" spans="1:15" ht="43.5" customHeight="1" x14ac:dyDescent="0.25">
      <c r="A146" s="130" t="s">
        <v>158</v>
      </c>
      <c r="B146" s="147"/>
      <c r="C146" s="2">
        <v>20</v>
      </c>
      <c r="D146" s="3">
        <f>COUNTIF('12_İdari'!D:D,'BAŞVURU BİLGİ FORMU'!A146)</f>
        <v>0</v>
      </c>
      <c r="E146" s="32">
        <f>SUMIF('12_İdari'!D:D,A146,'12_İdari'!F:F)</f>
        <v>0</v>
      </c>
      <c r="F146" s="32">
        <f>SUMIF('12_İdari'!D:D,A146,'12_İdari'!H:H)</f>
        <v>0</v>
      </c>
      <c r="I146" s="5"/>
      <c r="J146" s="5"/>
      <c r="K146" s="5"/>
      <c r="L146" s="5"/>
      <c r="M146" s="5"/>
      <c r="N146" s="5"/>
      <c r="O146" s="5"/>
    </row>
    <row r="147" spans="1:15" ht="43.5" customHeight="1" x14ac:dyDescent="0.25">
      <c r="A147" s="130" t="s">
        <v>258</v>
      </c>
      <c r="B147" s="147"/>
      <c r="C147" s="2">
        <v>15</v>
      </c>
      <c r="D147" s="3">
        <f>COUNTIF('12_İdari'!D:D,'BAŞVURU BİLGİ FORMU'!A147)</f>
        <v>1</v>
      </c>
      <c r="E147" s="32">
        <f>SUMIF('12_İdari'!D:D,A147,'12_İdari'!F:F)</f>
        <v>15</v>
      </c>
      <c r="F147" s="32">
        <f>SUMIF('12_İdari'!D:D,A147,'12_İdari'!H:H)</f>
        <v>15</v>
      </c>
      <c r="I147" s="5"/>
      <c r="J147" s="5"/>
      <c r="K147" s="5"/>
      <c r="L147" s="5"/>
      <c r="M147" s="5"/>
      <c r="N147" s="5"/>
      <c r="O147" s="5"/>
    </row>
    <row r="148" spans="1:15" ht="43.5" customHeight="1" x14ac:dyDescent="0.25">
      <c r="A148" s="130" t="s">
        <v>159</v>
      </c>
      <c r="B148" s="147"/>
      <c r="C148" s="2">
        <v>12</v>
      </c>
      <c r="D148" s="3">
        <f>COUNTIF('12_İdari'!D:D,'BAŞVURU BİLGİ FORMU'!A148)</f>
        <v>1</v>
      </c>
      <c r="E148" s="32">
        <f>SUMIF('12_İdari'!D:D,A148,'12_İdari'!F:F)</f>
        <v>12</v>
      </c>
      <c r="F148" s="32">
        <f>SUMIF('12_İdari'!D:D,A148,'12_İdari'!H:H)</f>
        <v>12</v>
      </c>
      <c r="I148" s="5"/>
      <c r="J148" s="5"/>
      <c r="K148" s="5"/>
      <c r="L148" s="5"/>
      <c r="M148" s="5"/>
      <c r="N148" s="5"/>
      <c r="O148" s="5"/>
    </row>
    <row r="149" spans="1:15" ht="51.6" customHeight="1" x14ac:dyDescent="0.25">
      <c r="A149" s="130" t="s">
        <v>160</v>
      </c>
      <c r="B149" s="131"/>
      <c r="C149" s="2">
        <v>10</v>
      </c>
      <c r="D149" s="3">
        <f>COUNTIF('12_İdari'!D:D,'BAŞVURU BİLGİ FORMU'!A149)</f>
        <v>0</v>
      </c>
      <c r="E149" s="32">
        <f>SUMIF('12_İdari'!D:D,A149,'12_İdari'!F:F)</f>
        <v>0</v>
      </c>
      <c r="F149" s="32">
        <f>SUMIF('12_İdari'!D:D,A149,'12_İdari'!H:H)</f>
        <v>0</v>
      </c>
      <c r="I149" s="5"/>
      <c r="J149" s="5"/>
      <c r="K149" s="5"/>
      <c r="L149" s="5"/>
      <c r="M149" s="5"/>
      <c r="N149" s="5"/>
      <c r="O149" s="5"/>
    </row>
    <row r="150" spans="1:15" ht="43.5" customHeight="1" x14ac:dyDescent="0.25">
      <c r="A150" s="130" t="s">
        <v>161</v>
      </c>
      <c r="B150" s="147"/>
      <c r="C150" s="2">
        <v>3</v>
      </c>
      <c r="D150" s="3">
        <f>COUNTIF('12_İdari'!D:D,'BAŞVURU BİLGİ FORMU'!A150)</f>
        <v>1</v>
      </c>
      <c r="E150" s="32">
        <f>SUMIF('12_İdari'!D:D,A150,'12_İdari'!F:F)</f>
        <v>3</v>
      </c>
      <c r="F150" s="32">
        <f>SUMIF('12_İdari'!D:D,A150,'12_İdari'!H:H)</f>
        <v>0</v>
      </c>
      <c r="I150" s="5"/>
      <c r="J150" s="5"/>
      <c r="K150" s="5"/>
      <c r="L150" s="5"/>
      <c r="M150" s="5"/>
      <c r="N150" s="5"/>
      <c r="O150" s="5"/>
    </row>
    <row r="151" spans="1:15" ht="43.5" customHeight="1" x14ac:dyDescent="0.25">
      <c r="A151" s="130" t="s">
        <v>162</v>
      </c>
      <c r="B151" s="175"/>
      <c r="C151" s="2">
        <v>2</v>
      </c>
      <c r="D151" s="3">
        <f>COUNTIF('12_İdari'!D:D,'BAŞVURU BİLGİ FORMU'!A151)</f>
        <v>0</v>
      </c>
      <c r="E151" s="32">
        <f>SUMIF('12_İdari'!D:D,A151,'12_İdari'!F:F)</f>
        <v>0</v>
      </c>
      <c r="F151" s="32">
        <f>SUMIF('12_İdari'!D:D,A151,'12_İdari'!H:H)</f>
        <v>0</v>
      </c>
    </row>
    <row r="152" spans="1:15" ht="43.5" customHeight="1" x14ac:dyDescent="0.25">
      <c r="A152" s="130" t="s">
        <v>163</v>
      </c>
      <c r="B152" s="175"/>
      <c r="C152" s="2">
        <v>1</v>
      </c>
      <c r="D152" s="3">
        <f>COUNTIF('12_İdari'!D:D,'BAŞVURU BİLGİ FORMU'!A152)</f>
        <v>0</v>
      </c>
      <c r="E152" s="32">
        <f>SUMIF('12_İdari'!D:D,A152,'12_İdari'!F:F)</f>
        <v>0</v>
      </c>
      <c r="F152" s="32">
        <f>SUMIF('12_İdari'!D:D,A152,'12_İdari'!H:H)</f>
        <v>0</v>
      </c>
    </row>
    <row r="153" spans="1:15" ht="43.5" customHeight="1" x14ac:dyDescent="0.25">
      <c r="A153" s="130" t="s">
        <v>164</v>
      </c>
      <c r="B153" s="175"/>
      <c r="C153" s="2">
        <v>1</v>
      </c>
      <c r="D153" s="3">
        <f>COUNTIF('12_İdari'!D:D,'BAŞVURU BİLGİ FORMU'!A153)</f>
        <v>0</v>
      </c>
      <c r="E153" s="32">
        <f>SUMIF('12_İdari'!D:D,A153,'12_İdari'!F:F)</f>
        <v>0</v>
      </c>
      <c r="F153" s="32">
        <f>SUMIF('12_İdari'!D:D,A153,'12_İdari'!H:H)</f>
        <v>0</v>
      </c>
    </row>
    <row r="154" spans="1:15" ht="43.5" customHeight="1" x14ac:dyDescent="0.25">
      <c r="A154" s="188" t="s">
        <v>200</v>
      </c>
      <c r="B154" s="189"/>
      <c r="C154" s="189"/>
      <c r="D154" s="190"/>
      <c r="E154" s="35">
        <f>SUM(E155:E160)</f>
        <v>10</v>
      </c>
      <c r="F154" s="35">
        <f>IF(B6="Profesör",MIN(10,SUM(F155:F160)),SUM(F155:F160))</f>
        <v>10</v>
      </c>
    </row>
    <row r="155" spans="1:15" ht="43.5" customHeight="1" x14ac:dyDescent="0.25">
      <c r="A155" s="130" t="s">
        <v>165</v>
      </c>
      <c r="B155" s="147"/>
      <c r="C155" s="2">
        <v>5</v>
      </c>
      <c r="D155" s="3">
        <f>COUNTIF('13_Juri'!D:D,'BAŞVURU BİLGİ FORMU'!A155)</f>
        <v>0</v>
      </c>
      <c r="E155" s="32">
        <f>SUMIF('13_Juri'!D:D,A155,'13_Juri'!E:E)</f>
        <v>0</v>
      </c>
      <c r="F155" s="32">
        <f>SUMIF('13_Juri'!D:D,A155,'13_Juri'!G:G)</f>
        <v>0</v>
      </c>
    </row>
    <row r="156" spans="1:15" s="12" customFormat="1" ht="43.5" customHeight="1" x14ac:dyDescent="0.25">
      <c r="A156" s="130" t="s">
        <v>166</v>
      </c>
      <c r="B156" s="147"/>
      <c r="C156" s="2">
        <v>8</v>
      </c>
      <c r="D156" s="3">
        <f>COUNTIF('13_Juri'!D:D,'BAŞVURU BİLGİ FORMU'!A156)</f>
        <v>1</v>
      </c>
      <c r="E156" s="32">
        <f>SUMIF('13_Juri'!D:D,A156,'13_Juri'!E:E)</f>
        <v>8</v>
      </c>
      <c r="F156" s="32">
        <f>SUMIF('13_Juri'!D:D,A156,'13_Juri'!G:G)</f>
        <v>8</v>
      </c>
    </row>
    <row r="157" spans="1:15" s="12" customFormat="1" ht="43.5" customHeight="1" x14ac:dyDescent="0.25">
      <c r="A157" s="130" t="s">
        <v>167</v>
      </c>
      <c r="B157" s="175"/>
      <c r="C157" s="2">
        <v>5</v>
      </c>
      <c r="D157" s="3">
        <f>COUNTIF('13_Juri'!D:D,'BAŞVURU BİLGİ FORMU'!A157)</f>
        <v>0</v>
      </c>
      <c r="E157" s="32">
        <f>SUMIF('13_Juri'!D:D,A157,'13_Juri'!E:E)</f>
        <v>0</v>
      </c>
      <c r="F157" s="32">
        <f>SUMIF('13_Juri'!D:D,A157,'13_Juri'!G:G)</f>
        <v>0</v>
      </c>
    </row>
    <row r="158" spans="1:15" s="12" customFormat="1" ht="43.5" customHeight="1" x14ac:dyDescent="0.25">
      <c r="A158" s="130" t="s">
        <v>168</v>
      </c>
      <c r="B158" s="147"/>
      <c r="C158" s="2">
        <v>2</v>
      </c>
      <c r="D158" s="3">
        <f>COUNTIF('13_Juri'!D:D,'BAŞVURU BİLGİ FORMU'!A158)</f>
        <v>1</v>
      </c>
      <c r="E158" s="32">
        <f>SUMIF('13_Juri'!D:D,A158,'13_Juri'!E:E)</f>
        <v>2</v>
      </c>
      <c r="F158" s="32">
        <f>SUMIF('13_Juri'!D:D,A158,'13_Juri'!G:G)</f>
        <v>2</v>
      </c>
    </row>
    <row r="159" spans="1:15" s="12" customFormat="1" ht="43.5" customHeight="1" x14ac:dyDescent="0.25">
      <c r="A159" s="130" t="s">
        <v>169</v>
      </c>
      <c r="B159" s="147"/>
      <c r="C159" s="2">
        <v>2</v>
      </c>
      <c r="D159" s="3">
        <f>COUNTIF('13_Juri'!D:D,'BAŞVURU BİLGİ FORMU'!A159)</f>
        <v>0</v>
      </c>
      <c r="E159" s="32">
        <f>SUMIF('13_Juri'!D:D,A159,'13_Juri'!E:E)</f>
        <v>0</v>
      </c>
      <c r="F159" s="32">
        <f>SUMIF('13_Juri'!D:D,A159,'13_Juri'!G:G)</f>
        <v>0</v>
      </c>
    </row>
    <row r="160" spans="1:15" s="12" customFormat="1" ht="43.5" customHeight="1" x14ac:dyDescent="0.25">
      <c r="A160" s="130" t="s">
        <v>205</v>
      </c>
      <c r="B160" s="147"/>
      <c r="C160" s="2">
        <v>2</v>
      </c>
      <c r="D160" s="3">
        <f>COUNTIF('13_Juri'!D:D,'BAŞVURU BİLGİ FORMU'!A160)</f>
        <v>0</v>
      </c>
      <c r="E160" s="32">
        <f>SUMIF('13_Juri'!D:D,A160,'13_Juri'!E:E)</f>
        <v>0</v>
      </c>
      <c r="F160" s="32">
        <f>SUMIF('13_Juri'!D:D,A160,'13_Juri'!G:G)</f>
        <v>0</v>
      </c>
    </row>
    <row r="161" spans="1:15" s="12" customFormat="1" ht="43.5" customHeight="1" x14ac:dyDescent="0.25">
      <c r="A161" s="168" t="s">
        <v>201</v>
      </c>
      <c r="B161" s="191"/>
      <c r="C161" s="191"/>
      <c r="D161" s="192"/>
      <c r="E161" s="36">
        <f>SUM(E162:E171)</f>
        <v>30</v>
      </c>
      <c r="F161" s="36">
        <f>IF(B6="Profesör",MIN(60,SUM(F162:F171)),SUM(F162:F171))</f>
        <v>25</v>
      </c>
    </row>
    <row r="162" spans="1:15" ht="43.5" customHeight="1" x14ac:dyDescent="0.25">
      <c r="A162" s="183" t="s">
        <v>170</v>
      </c>
      <c r="B162" s="184"/>
      <c r="C162" s="2">
        <v>15</v>
      </c>
      <c r="D162" s="2">
        <f>COUNTIF('14_Gor_etk'!D:D,'BAŞVURU BİLGİ FORMU'!A162)</f>
        <v>1</v>
      </c>
      <c r="E162" s="39">
        <f>SUMIF('14_Gor_etk'!D:D,A162,'14_Gor_etk'!E:E)</f>
        <v>15</v>
      </c>
      <c r="F162" s="39">
        <f>SUMIF('14_Gor_etk'!D:D,A162,'14_Gor_etk'!G:G)</f>
        <v>15</v>
      </c>
    </row>
    <row r="163" spans="1:15" s="5" customFormat="1" ht="51.95" customHeight="1" x14ac:dyDescent="0.25">
      <c r="A163" s="183" t="s">
        <v>171</v>
      </c>
      <c r="B163" s="184"/>
      <c r="C163" s="2">
        <v>10</v>
      </c>
      <c r="D163" s="2">
        <f>COUNTIF('14_Gor_etk'!D:D,'BAŞVURU BİLGİ FORMU'!A163)</f>
        <v>1</v>
      </c>
      <c r="E163" s="39">
        <f>SUMIF('14_Gor_etk'!D:D,A163,'14_Gor_etk'!E:E)</f>
        <v>10</v>
      </c>
      <c r="F163" s="39">
        <f>SUMIF('14_Gor_etk'!D:D,A163,'14_Gor_etk'!G:G)</f>
        <v>10</v>
      </c>
      <c r="H163"/>
      <c r="I163"/>
      <c r="J163"/>
      <c r="K163"/>
      <c r="L163"/>
      <c r="M163"/>
      <c r="N163"/>
    </row>
    <row r="164" spans="1:15" s="5" customFormat="1" ht="43.5" customHeight="1" x14ac:dyDescent="0.25">
      <c r="A164" s="183" t="s">
        <v>172</v>
      </c>
      <c r="B164" s="184"/>
      <c r="C164" s="2">
        <v>8</v>
      </c>
      <c r="D164" s="2">
        <f>COUNTIF('14_Gor_etk'!D:D,'BAŞVURU BİLGİ FORMU'!A164)</f>
        <v>0</v>
      </c>
      <c r="E164" s="39">
        <f>SUMIF('14_Gor_etk'!D:D,A164,'14_Gor_etk'!E:E)</f>
        <v>0</v>
      </c>
      <c r="F164" s="39">
        <f>SUMIF('14_Gor_etk'!D:D,A164,'14_Gor_etk'!G:G)</f>
        <v>0</v>
      </c>
      <c r="H164"/>
      <c r="I164"/>
      <c r="J164"/>
      <c r="K164"/>
      <c r="L164"/>
      <c r="M164"/>
      <c r="N164"/>
    </row>
    <row r="165" spans="1:15" s="5" customFormat="1" ht="43.5" customHeight="1" x14ac:dyDescent="0.25">
      <c r="A165" s="183" t="s">
        <v>187</v>
      </c>
      <c r="B165" s="184"/>
      <c r="C165" s="2">
        <v>5</v>
      </c>
      <c r="D165" s="2">
        <f>COUNTIF('14_Gor_etk'!D:D,'BAŞVURU BİLGİ FORMU'!A165)</f>
        <v>1</v>
      </c>
      <c r="E165" s="39">
        <f>SUMIF('14_Gor_etk'!D:D,A165,'14_Gor_etk'!E:E)</f>
        <v>5</v>
      </c>
      <c r="F165" s="39">
        <f>SUMIF('14_Gor_etk'!D:D,A165,'14_Gor_etk'!G:G)</f>
        <v>0</v>
      </c>
      <c r="H165"/>
      <c r="I165"/>
      <c r="J165"/>
      <c r="K165"/>
      <c r="L165"/>
      <c r="M165"/>
      <c r="N165"/>
    </row>
    <row r="166" spans="1:15" s="5" customFormat="1" ht="43.5" customHeight="1" x14ac:dyDescent="0.25">
      <c r="A166" s="183" t="s">
        <v>173</v>
      </c>
      <c r="B166" s="184"/>
      <c r="C166" s="2">
        <v>5</v>
      </c>
      <c r="D166" s="2">
        <f>COUNTIF('14_Gor_etk'!D:D,'BAŞVURU BİLGİ FORMU'!A166)</f>
        <v>0</v>
      </c>
      <c r="E166" s="39">
        <f>SUMIF('14_Gor_etk'!D:D,A166,'14_Gor_etk'!E:E)</f>
        <v>0</v>
      </c>
      <c r="F166" s="39">
        <f>SUMIF('14_Gor_etk'!D:D,A166,'14_Gor_etk'!G:G)</f>
        <v>0</v>
      </c>
      <c r="G166" s="12"/>
      <c r="I166"/>
      <c r="J166"/>
      <c r="K166"/>
      <c r="L166"/>
      <c r="M166"/>
      <c r="N166"/>
      <c r="O166"/>
    </row>
    <row r="167" spans="1:15" s="5" customFormat="1" ht="43.5" customHeight="1" x14ac:dyDescent="0.25">
      <c r="A167" s="183" t="s">
        <v>174</v>
      </c>
      <c r="B167" s="184"/>
      <c r="C167" s="2">
        <v>8</v>
      </c>
      <c r="D167" s="2">
        <f>COUNTIF('14_Gor_etk'!D:D,'BAŞVURU BİLGİ FORMU'!A167)</f>
        <v>0</v>
      </c>
      <c r="E167" s="39">
        <f>SUMIF('14_Gor_etk'!D:D,A167,'14_Gor_etk'!E:E)</f>
        <v>0</v>
      </c>
      <c r="F167" s="39">
        <f>SUMIF('14_Gor_etk'!D:D,A167,'14_Gor_etk'!G:G)</f>
        <v>0</v>
      </c>
      <c r="G167" s="12"/>
      <c r="I167"/>
      <c r="J167"/>
      <c r="K167"/>
      <c r="L167"/>
      <c r="M167"/>
      <c r="N167"/>
      <c r="O167"/>
    </row>
    <row r="168" spans="1:15" s="5" customFormat="1" ht="43.5" customHeight="1" x14ac:dyDescent="0.25">
      <c r="A168" s="183" t="s">
        <v>175</v>
      </c>
      <c r="B168" s="184"/>
      <c r="C168" s="2">
        <v>10</v>
      </c>
      <c r="D168" s="2">
        <f>COUNTIF('14_Gor_etk'!D:D,'BAŞVURU BİLGİ FORMU'!A168)</f>
        <v>0</v>
      </c>
      <c r="E168" s="39">
        <f>SUMIF('14_Gor_etk'!D:D,A168,'14_Gor_etk'!E:E)</f>
        <v>0</v>
      </c>
      <c r="F168" s="39">
        <f>SUMIF('14_Gor_etk'!D:D,A168,'14_Gor_etk'!G:G)</f>
        <v>0</v>
      </c>
      <c r="G168" s="12"/>
      <c r="I168"/>
      <c r="J168"/>
      <c r="K168"/>
      <c r="L168"/>
      <c r="M168"/>
      <c r="N168"/>
      <c r="O168"/>
    </row>
    <row r="169" spans="1:15" s="5" customFormat="1" ht="43.5" customHeight="1" x14ac:dyDescent="0.25">
      <c r="A169" s="183" t="s">
        <v>176</v>
      </c>
      <c r="B169" s="184"/>
      <c r="C169" s="2">
        <v>6</v>
      </c>
      <c r="D169" s="2">
        <f>COUNTIF('14_Gor_etk'!D:D,'BAŞVURU BİLGİ FORMU'!A169)</f>
        <v>0</v>
      </c>
      <c r="E169" s="39">
        <f>SUMIF('14_Gor_etk'!D:D,A169,'14_Gor_etk'!E:E)</f>
        <v>0</v>
      </c>
      <c r="F169" s="39">
        <f>SUMIF('14_Gor_etk'!D:D,A169,'14_Gor_etk'!G:G)</f>
        <v>0</v>
      </c>
      <c r="G169" s="12"/>
      <c r="I169"/>
      <c r="J169"/>
      <c r="K169"/>
      <c r="L169"/>
      <c r="M169"/>
      <c r="N169"/>
      <c r="O169"/>
    </row>
    <row r="170" spans="1:15" s="5" customFormat="1" ht="43.5" customHeight="1" x14ac:dyDescent="0.25">
      <c r="A170" s="183" t="s">
        <v>177</v>
      </c>
      <c r="B170" s="184"/>
      <c r="C170" s="2">
        <v>5</v>
      </c>
      <c r="D170" s="2">
        <f>COUNTIF('14_Gor_etk'!D:D,'BAŞVURU BİLGİ FORMU'!A170)</f>
        <v>0</v>
      </c>
      <c r="E170" s="39">
        <f>SUMIF('14_Gor_etk'!D:D,A170,'14_Gor_etk'!E:E)</f>
        <v>0</v>
      </c>
      <c r="F170" s="39">
        <f>SUMIF('14_Gor_etk'!D:D,A170,'14_Gor_etk'!G:G)</f>
        <v>0</v>
      </c>
      <c r="G170" s="12"/>
      <c r="I170"/>
      <c r="J170"/>
      <c r="K170"/>
      <c r="L170"/>
      <c r="M170"/>
      <c r="N170"/>
      <c r="O170"/>
    </row>
    <row r="171" spans="1:15" s="5" customFormat="1" ht="43.5" customHeight="1" x14ac:dyDescent="0.25">
      <c r="A171" s="183" t="s">
        <v>178</v>
      </c>
      <c r="B171" s="184"/>
      <c r="C171" s="2">
        <v>5</v>
      </c>
      <c r="D171" s="2">
        <f>COUNTIF('14_Gor_etk'!D:D,'BAŞVURU BİLGİ FORMU'!A171)</f>
        <v>0</v>
      </c>
      <c r="E171" s="39">
        <f>SUMIF('14_Gor_etk'!D:D,A171,'14_Gor_etk'!E:E)</f>
        <v>0</v>
      </c>
      <c r="F171" s="39">
        <f>SUMIF('14_Gor_etk'!D:D,A171,'14_Gor_etk'!G:G)</f>
        <v>0</v>
      </c>
      <c r="G171" s="12"/>
      <c r="I171"/>
      <c r="J171"/>
      <c r="K171"/>
      <c r="L171"/>
      <c r="M171"/>
      <c r="N171"/>
      <c r="O171"/>
    </row>
    <row r="172" spans="1:15" s="5" customFormat="1" ht="43.5" customHeight="1" x14ac:dyDescent="0.25">
      <c r="A172" s="185" t="s">
        <v>202</v>
      </c>
      <c r="B172" s="186"/>
      <c r="C172" s="186"/>
      <c r="D172" s="187"/>
      <c r="E172" s="38">
        <f>SUM(E173:E175)</f>
        <v>8</v>
      </c>
      <c r="F172" s="38">
        <f>IF(B6="Profesör",MIN(10,SUMIF('15_SK_Etk'!G:G,"&gt;="&amp;$C$16,'15_SK_Etk'!F:F)),SUMIF('15_SK_Etk'!G:G,"&gt;="&amp;$C$16,'15_SK_Etk'!F:F))</f>
        <v>8</v>
      </c>
      <c r="G172" s="12"/>
      <c r="I172"/>
      <c r="J172"/>
      <c r="K172"/>
      <c r="L172"/>
      <c r="M172"/>
      <c r="N172"/>
      <c r="O172"/>
    </row>
    <row r="173" spans="1:15" ht="43.5" customHeight="1" x14ac:dyDescent="0.25">
      <c r="A173" s="183" t="s">
        <v>206</v>
      </c>
      <c r="B173" s="184"/>
      <c r="C173" s="13">
        <v>1</v>
      </c>
      <c r="D173" s="2">
        <f>COUNTIF('15_SK_Etk'!D:D,'BAŞVURU BİLGİ FORMU'!A173)</f>
        <v>1</v>
      </c>
      <c r="E173" s="39">
        <f>SUMIF('15_SK_Etk'!D:D,A173,'15_SK_Etk'!F:F)</f>
        <v>5</v>
      </c>
      <c r="F173" s="39">
        <f>SUMIF('15_SK_Etk'!D:D,A173,'15_SK_Etk'!H:H)</f>
        <v>5</v>
      </c>
    </row>
    <row r="174" spans="1:15" ht="43.5" customHeight="1" x14ac:dyDescent="0.25">
      <c r="A174" s="183" t="s">
        <v>179</v>
      </c>
      <c r="B174" s="184"/>
      <c r="C174" s="42">
        <v>1</v>
      </c>
      <c r="D174" s="2">
        <f>COUNTIF('15_SK_Etk'!D:D,'BAŞVURU BİLGİ FORMU'!A174)</f>
        <v>1</v>
      </c>
      <c r="E174" s="39">
        <f>SUMIF('15_SK_Etk'!D:D,A174,'15_SK_Etk'!F:F)</f>
        <v>3</v>
      </c>
      <c r="F174" s="39">
        <f>SUMIF('15_SK_Etk'!D:D,A174,'15_SK_Etk'!H:H)</f>
        <v>3</v>
      </c>
    </row>
    <row r="175" spans="1:15" ht="43.5" customHeight="1" x14ac:dyDescent="0.25">
      <c r="A175" s="151" t="s">
        <v>180</v>
      </c>
      <c r="B175" s="152"/>
      <c r="C175" s="16">
        <v>1</v>
      </c>
      <c r="D175" s="2">
        <f>COUNTIF('15_SK_Etk'!D:D,'BAŞVURU BİLGİ FORMU'!A175)</f>
        <v>0</v>
      </c>
      <c r="E175" s="39">
        <f>SUMIF('15_SK_Etk'!D:D,A175,'15_SK_Etk'!F:F)</f>
        <v>0</v>
      </c>
      <c r="F175" s="39">
        <f>SUMIF('15_SK_Etk'!D:D,A175,'15_SK_Etk'!H:H)</f>
        <v>0</v>
      </c>
    </row>
    <row r="176" spans="1:15" ht="43.5" customHeight="1" x14ac:dyDescent="0.25">
      <c r="A176" s="193" t="s">
        <v>203</v>
      </c>
      <c r="B176" s="194"/>
      <c r="C176" s="194"/>
      <c r="D176" s="195"/>
      <c r="E176" s="47">
        <f>SUM(E177:E188)</f>
        <v>12</v>
      </c>
      <c r="F176" s="48">
        <f>IF(B6="Profesör",MIN(10,SUM(F177:F188)),SUM(F177:F188))</f>
        <v>10</v>
      </c>
    </row>
    <row r="177" spans="1:6" ht="43.5" customHeight="1" x14ac:dyDescent="0.25">
      <c r="A177" s="130" t="s">
        <v>68</v>
      </c>
      <c r="B177" s="131"/>
      <c r="C177" s="13">
        <v>4</v>
      </c>
      <c r="D177" s="28">
        <f>COUNTIF('16_Spr_Etk'!D:D,'BAŞVURU BİLGİ FORMU'!A177)</f>
        <v>1</v>
      </c>
      <c r="E177" s="26">
        <f>SUMIF('16_Spr_Etk'!D:D,A177,'16_Spr_Etk'!G:G)</f>
        <v>4</v>
      </c>
      <c r="F177" s="26">
        <f>SUMIF('16_Spr_Etk'!D:D,A177,'16_Spr_Etk'!I:I)</f>
        <v>4</v>
      </c>
    </row>
    <row r="178" spans="1:6" ht="43.5" customHeight="1" x14ac:dyDescent="0.25">
      <c r="A178" s="130" t="s">
        <v>69</v>
      </c>
      <c r="B178" s="131"/>
      <c r="C178" s="13">
        <v>8</v>
      </c>
      <c r="D178" s="28">
        <f>COUNTIF('16_Spr_Etk'!D:D,'BAŞVURU BİLGİ FORMU'!A178)</f>
        <v>1</v>
      </c>
      <c r="E178" s="26">
        <f>SUMIF('16_Spr_Etk'!D:D,A178,'16_Spr_Etk'!G:G)</f>
        <v>8</v>
      </c>
      <c r="F178" s="26">
        <f>SUMIF('16_Spr_Etk'!D:D,A178,'16_Spr_Etk'!I:I)</f>
        <v>8</v>
      </c>
    </row>
    <row r="179" spans="1:6" ht="43.5" customHeight="1" x14ac:dyDescent="0.25">
      <c r="A179" s="130" t="s">
        <v>64</v>
      </c>
      <c r="B179" s="131"/>
      <c r="C179" s="13">
        <v>3</v>
      </c>
      <c r="D179" s="28">
        <f>COUNTIF('16_Spr_Etk'!D:D,'BAŞVURU BİLGİ FORMU'!A179)</f>
        <v>0</v>
      </c>
      <c r="E179" s="26">
        <f>SUMIF('16_Spr_Etk'!D:D,A179,'16_Spr_Etk'!G:G)</f>
        <v>0</v>
      </c>
      <c r="F179" s="26">
        <f>SUMIF('16_Spr_Etk'!D:D,A179,'16_Spr_Etk'!I:I)</f>
        <v>0</v>
      </c>
    </row>
    <row r="180" spans="1:6" ht="43.5" customHeight="1" x14ac:dyDescent="0.25">
      <c r="A180" s="130" t="s">
        <v>70</v>
      </c>
      <c r="B180" s="131"/>
      <c r="C180" s="13">
        <v>2</v>
      </c>
      <c r="D180" s="28">
        <f>COUNTIF('16_Spr_Etk'!D:D,'BAŞVURU BİLGİ FORMU'!A180)</f>
        <v>0</v>
      </c>
      <c r="E180" s="26">
        <f>SUMIF('16_Spr_Etk'!D:D,A180,'16_Spr_Etk'!G:G)</f>
        <v>0</v>
      </c>
      <c r="F180" s="26">
        <f>SUMIF('16_Spr_Etk'!D:D,A180,'16_Spr_Etk'!I:I)</f>
        <v>0</v>
      </c>
    </row>
    <row r="181" spans="1:6" ht="43.5" customHeight="1" x14ac:dyDescent="0.25">
      <c r="A181" s="130" t="s">
        <v>71</v>
      </c>
      <c r="B181" s="131"/>
      <c r="C181" s="13">
        <v>2</v>
      </c>
      <c r="D181" s="28">
        <f>COUNTIF('16_Spr_Etk'!D:D,'BAŞVURU BİLGİ FORMU'!A181)</f>
        <v>0</v>
      </c>
      <c r="E181" s="26">
        <f>SUMIF('16_Spr_Etk'!D:D,A181,'16_Spr_Etk'!G:G)</f>
        <v>0</v>
      </c>
      <c r="F181" s="26">
        <f>SUMIF('16_Spr_Etk'!D:D,A181,'16_Spr_Etk'!I:I)</f>
        <v>0</v>
      </c>
    </row>
    <row r="182" spans="1:6" ht="43.5" customHeight="1" x14ac:dyDescent="0.25">
      <c r="A182" s="130" t="s">
        <v>72</v>
      </c>
      <c r="B182" s="153"/>
      <c r="C182" s="13">
        <v>1</v>
      </c>
      <c r="D182" s="28">
        <f>COUNTIF('16_Spr_Etk'!D:D,'BAŞVURU BİLGİ FORMU'!A182)</f>
        <v>0</v>
      </c>
      <c r="E182" s="26">
        <f>SUMIF('16_Spr_Etk'!D:D,A182,'16_Spr_Etk'!G:G)</f>
        <v>0</v>
      </c>
      <c r="F182" s="26">
        <f>SUMIF('16_Spr_Etk'!D:D,A182,'16_Spr_Etk'!I:I)</f>
        <v>0</v>
      </c>
    </row>
    <row r="183" spans="1:6" ht="43.5" customHeight="1" x14ac:dyDescent="0.25">
      <c r="A183" s="130" t="s">
        <v>73</v>
      </c>
      <c r="B183" s="153"/>
      <c r="C183" s="13">
        <v>2</v>
      </c>
      <c r="D183" s="28">
        <f>COUNTIF('16_Spr_Etk'!D:D,'BAŞVURU BİLGİ FORMU'!A183)</f>
        <v>0</v>
      </c>
      <c r="E183" s="26">
        <f>SUMIF('16_Spr_Etk'!D:D,A183,'16_Spr_Etk'!G:G)</f>
        <v>0</v>
      </c>
      <c r="F183" s="26">
        <f>SUMIF('16_Spr_Etk'!D:D,A183,'16_Spr_Etk'!I:I)</f>
        <v>0</v>
      </c>
    </row>
    <row r="184" spans="1:6" ht="43.5" customHeight="1" x14ac:dyDescent="0.25">
      <c r="A184" s="130" t="s">
        <v>188</v>
      </c>
      <c r="B184" s="150"/>
      <c r="C184" s="13">
        <v>5</v>
      </c>
      <c r="D184" s="28">
        <f>COUNTIF('16_Spr_Etk'!D:D,'BAŞVURU BİLGİ FORMU'!A184)</f>
        <v>0</v>
      </c>
      <c r="E184" s="26">
        <f>SUMIF('16_Spr_Etk'!D:D,A184,'16_Spr_Etk'!G:G)</f>
        <v>0</v>
      </c>
      <c r="F184" s="26">
        <f>SUMIF('16_Spr_Etk'!D:D,A184,'16_Spr_Etk'!I:I)</f>
        <v>0</v>
      </c>
    </row>
    <row r="185" spans="1:6" ht="43.5" customHeight="1" x14ac:dyDescent="0.25">
      <c r="A185" s="130" t="s">
        <v>189</v>
      </c>
      <c r="B185" s="150"/>
      <c r="C185" s="13">
        <v>4</v>
      </c>
      <c r="D185" s="28">
        <f>COUNTIF('16_Spr_Etk'!D:D,'BAŞVURU BİLGİ FORMU'!A185)</f>
        <v>0</v>
      </c>
      <c r="E185" s="26">
        <f>SUMIF('16_Spr_Etk'!D:D,A185,'16_Spr_Etk'!G:G)</f>
        <v>0</v>
      </c>
      <c r="F185" s="26">
        <f>SUMIF('16_Spr_Etk'!D:D,A185,'16_Spr_Etk'!I:I)</f>
        <v>0</v>
      </c>
    </row>
    <row r="186" spans="1:6" ht="43.5" customHeight="1" x14ac:dyDescent="0.25">
      <c r="A186" s="130" t="s">
        <v>74</v>
      </c>
      <c r="B186" s="131"/>
      <c r="C186" s="13">
        <v>2</v>
      </c>
      <c r="D186" s="28">
        <f>COUNTIF('16_Spr_Etk'!D:D,'BAŞVURU BİLGİ FORMU'!A186)</f>
        <v>0</v>
      </c>
      <c r="E186" s="26">
        <f>SUMIF('16_Spr_Etk'!D:D,A186,'16_Spr_Etk'!G:G)</f>
        <v>0</v>
      </c>
      <c r="F186" s="26">
        <f>SUMIF('16_Spr_Etk'!D:D,A186,'16_Spr_Etk'!I:I)</f>
        <v>0</v>
      </c>
    </row>
    <row r="187" spans="1:6" ht="43.5" customHeight="1" x14ac:dyDescent="0.25">
      <c r="A187" s="130" t="s">
        <v>60</v>
      </c>
      <c r="B187" s="131"/>
      <c r="C187" s="13">
        <v>5</v>
      </c>
      <c r="D187" s="28">
        <f>COUNTIF('16_Spr_Etk'!D:D,'BAŞVURU BİLGİ FORMU'!A187)</f>
        <v>0</v>
      </c>
      <c r="E187" s="26">
        <f>SUMIF('16_Spr_Etk'!D:D,A187,'16_Spr_Etk'!G:G)</f>
        <v>0</v>
      </c>
      <c r="F187" s="26">
        <f>SUMIF('16_Spr_Etk'!D:D,A187,'16_Spr_Etk'!I:I)</f>
        <v>0</v>
      </c>
    </row>
    <row r="188" spans="1:6" ht="43.5" customHeight="1" thickBot="1" x14ac:dyDescent="0.3">
      <c r="A188" s="236" t="s">
        <v>190</v>
      </c>
      <c r="B188" s="237"/>
      <c r="C188" s="27">
        <v>4</v>
      </c>
      <c r="D188" s="28">
        <f>COUNTIF('16_Spr_Etk'!D:D,'BAŞVURU BİLGİ FORMU'!A188)</f>
        <v>0</v>
      </c>
      <c r="E188" s="26">
        <f>SUMIF('16_Spr_Etk'!D:D,A188,'16_Spr_Etk'!G:G)</f>
        <v>0</v>
      </c>
      <c r="F188" s="40">
        <f>SUMIF('16_Spr_Etk'!D:D,A188,'16_Spr_Etk'!I:I)</f>
        <v>0</v>
      </c>
    </row>
    <row r="189" spans="1:6" ht="43.5" customHeight="1" x14ac:dyDescent="0.25">
      <c r="A189" s="158" t="s">
        <v>3</v>
      </c>
      <c r="B189" s="159"/>
      <c r="C189" s="159"/>
      <c r="D189" s="159"/>
      <c r="E189" s="159"/>
      <c r="F189" s="160"/>
    </row>
    <row r="190" spans="1:6" s="43" customFormat="1" ht="43.5" customHeight="1" x14ac:dyDescent="0.25">
      <c r="A190" s="163"/>
      <c r="B190" s="149"/>
      <c r="C190" s="161" t="s">
        <v>4</v>
      </c>
      <c r="D190" s="161"/>
      <c r="E190" s="161" t="s">
        <v>65</v>
      </c>
      <c r="F190" s="162"/>
    </row>
    <row r="191" spans="1:6" s="43" customFormat="1" ht="43.5" customHeight="1" x14ac:dyDescent="0.25">
      <c r="A191" s="163" t="s">
        <v>66</v>
      </c>
      <c r="B191" s="149"/>
      <c r="C191" s="148">
        <f>F5</f>
        <v>369.56666666666666</v>
      </c>
      <c r="D191" s="149"/>
      <c r="E191" s="154"/>
      <c r="F191" s="155"/>
    </row>
    <row r="192" spans="1:6" s="43" customFormat="1" ht="43.5" customHeight="1" thickBot="1" x14ac:dyDescent="0.3">
      <c r="A192" s="164" t="s">
        <v>67</v>
      </c>
      <c r="B192" s="165"/>
      <c r="C192" s="179">
        <f>F6</f>
        <v>244.31666666666666</v>
      </c>
      <c r="D192" s="165"/>
      <c r="E192" s="156"/>
      <c r="F192" s="157"/>
    </row>
    <row r="194" spans="1:6" ht="18.75" x14ac:dyDescent="0.25">
      <c r="A194" s="143" t="s">
        <v>113</v>
      </c>
      <c r="B194" s="143"/>
      <c r="C194" s="140" t="str">
        <f>IF(E7&gt;0,"Atanma için yeterli puan sağlanamamıştır","Atanma için yeterli puan sağlanmıştır")</f>
        <v>Atanma için yeterli puan sağlanmıştır</v>
      </c>
      <c r="D194" s="141"/>
      <c r="E194" s="141"/>
      <c r="F194" s="142"/>
    </row>
    <row r="195" spans="1:6" ht="18.75" x14ac:dyDescent="0.25">
      <c r="A195" s="143" t="s">
        <v>233</v>
      </c>
      <c r="B195" s="143"/>
      <c r="C195" s="140" t="str">
        <f>IF(E6&lt;150,"Atanma için yeterli puan sağlanamamıştır","Atanma için yeterli puan sağlanmıştır")</f>
        <v>Atanma için yeterli puan sağlanamamıştır</v>
      </c>
      <c r="D195" s="141"/>
      <c r="E195" s="141"/>
      <c r="F195" s="142"/>
    </row>
  </sheetData>
  <mergeCells count="204">
    <mergeCell ref="H10:P13"/>
    <mergeCell ref="H2:P8"/>
    <mergeCell ref="A188:B188"/>
    <mergeCell ref="A187:B187"/>
    <mergeCell ref="A82:B82"/>
    <mergeCell ref="A64:B64"/>
    <mergeCell ref="A87:B87"/>
    <mergeCell ref="A48:B48"/>
    <mergeCell ref="A88:B88"/>
    <mergeCell ref="A53:B53"/>
    <mergeCell ref="A51:B51"/>
    <mergeCell ref="A72:B72"/>
    <mergeCell ref="A186:B186"/>
    <mergeCell ref="A83:B83"/>
    <mergeCell ref="A84:B84"/>
    <mergeCell ref="A63:D63"/>
    <mergeCell ref="A71:B71"/>
    <mergeCell ref="A74:B74"/>
    <mergeCell ref="A80:B80"/>
    <mergeCell ref="A73:D73"/>
    <mergeCell ref="A142:B142"/>
    <mergeCell ref="A139:B139"/>
    <mergeCell ref="A104:B104"/>
    <mergeCell ref="A96:B96"/>
    <mergeCell ref="A40:B40"/>
    <mergeCell ref="A41:B41"/>
    <mergeCell ref="A121:B121"/>
    <mergeCell ref="A116:B116"/>
    <mergeCell ref="A111:B111"/>
    <mergeCell ref="A38:B38"/>
    <mergeCell ref="B15:C15"/>
    <mergeCell ref="D11:F13"/>
    <mergeCell ref="B11:C11"/>
    <mergeCell ref="A108:B108"/>
    <mergeCell ref="A90:B90"/>
    <mergeCell ref="A91:B91"/>
    <mergeCell ref="A92:B92"/>
    <mergeCell ref="A85:B85"/>
    <mergeCell ref="A89:B89"/>
    <mergeCell ref="A97:B97"/>
    <mergeCell ref="A98:B98"/>
    <mergeCell ref="A100:B100"/>
    <mergeCell ref="A99:B99"/>
    <mergeCell ref="A86:B86"/>
    <mergeCell ref="A105:B105"/>
    <mergeCell ref="A106:D106"/>
    <mergeCell ref="A107:B107"/>
    <mergeCell ref="A103:B103"/>
    <mergeCell ref="A1:F3"/>
    <mergeCell ref="A33:B33"/>
    <mergeCell ref="A27:B27"/>
    <mergeCell ref="B4:C4"/>
    <mergeCell ref="B5:C5"/>
    <mergeCell ref="B6:C6"/>
    <mergeCell ref="B7:C7"/>
    <mergeCell ref="B8:C8"/>
    <mergeCell ref="B9:C9"/>
    <mergeCell ref="B10:C10"/>
    <mergeCell ref="B12:C12"/>
    <mergeCell ref="B13:C13"/>
    <mergeCell ref="B14:C14"/>
    <mergeCell ref="D10:F10"/>
    <mergeCell ref="A32:D32"/>
    <mergeCell ref="B17:C17"/>
    <mergeCell ref="D14:F17"/>
    <mergeCell ref="A30:B30"/>
    <mergeCell ref="A31:B31"/>
    <mergeCell ref="A134:B134"/>
    <mergeCell ref="A113:B113"/>
    <mergeCell ref="A120:B120"/>
    <mergeCell ref="A125:B125"/>
    <mergeCell ref="A124:B124"/>
    <mergeCell ref="A122:B122"/>
    <mergeCell ref="A102:B102"/>
    <mergeCell ref="A59:B59"/>
    <mergeCell ref="A132:B132"/>
    <mergeCell ref="A126:B126"/>
    <mergeCell ref="A119:B119"/>
    <mergeCell ref="A79:B79"/>
    <mergeCell ref="A158:B158"/>
    <mergeCell ref="A155:B155"/>
    <mergeCell ref="A156:B156"/>
    <mergeCell ref="A157:B157"/>
    <mergeCell ref="A146:B146"/>
    <mergeCell ref="A159:B159"/>
    <mergeCell ref="A149:B149"/>
    <mergeCell ref="A152:B152"/>
    <mergeCell ref="A153:B153"/>
    <mergeCell ref="C192:D192"/>
    <mergeCell ref="A145:D145"/>
    <mergeCell ref="A150:B150"/>
    <mergeCell ref="A151:B151"/>
    <mergeCell ref="A141:B141"/>
    <mergeCell ref="A174:B174"/>
    <mergeCell ref="A173:B173"/>
    <mergeCell ref="A163:B163"/>
    <mergeCell ref="A164:B164"/>
    <mergeCell ref="A165:B165"/>
    <mergeCell ref="A162:B162"/>
    <mergeCell ref="A169:B169"/>
    <mergeCell ref="A170:B170"/>
    <mergeCell ref="A171:B171"/>
    <mergeCell ref="A172:D172"/>
    <mergeCell ref="A147:B147"/>
    <mergeCell ref="A148:B148"/>
    <mergeCell ref="A144:B144"/>
    <mergeCell ref="A154:D154"/>
    <mergeCell ref="A166:B166"/>
    <mergeCell ref="A167:B167"/>
    <mergeCell ref="A168:B168"/>
    <mergeCell ref="A161:D161"/>
    <mergeCell ref="A176:D176"/>
    <mergeCell ref="A136:B136"/>
    <mergeCell ref="A137:B137"/>
    <mergeCell ref="A138:B138"/>
    <mergeCell ref="A76:B76"/>
    <mergeCell ref="A184:B184"/>
    <mergeCell ref="A75:B75"/>
    <mergeCell ref="A110:B110"/>
    <mergeCell ref="A112:B112"/>
    <mergeCell ref="A135:B135"/>
    <mergeCell ref="A114:B114"/>
    <mergeCell ref="A128:B128"/>
    <mergeCell ref="A127:B127"/>
    <mergeCell ref="A123:B123"/>
    <mergeCell ref="A129:B129"/>
    <mergeCell ref="A118:B118"/>
    <mergeCell ref="A101:B101"/>
    <mergeCell ref="A130:B130"/>
    <mergeCell ref="A117:B117"/>
    <mergeCell ref="A93:D93"/>
    <mergeCell ref="A115:B115"/>
    <mergeCell ref="A143:B143"/>
    <mergeCell ref="A109:B109"/>
    <mergeCell ref="A160:B160"/>
    <mergeCell ref="A140:B140"/>
    <mergeCell ref="A68:D68"/>
    <mergeCell ref="A57:B57"/>
    <mergeCell ref="A69:B69"/>
    <mergeCell ref="A70:B70"/>
    <mergeCell ref="A65:B65"/>
    <mergeCell ref="A95:B95"/>
    <mergeCell ref="A45:B45"/>
    <mergeCell ref="A46:B46"/>
    <mergeCell ref="A94:B94"/>
    <mergeCell ref="A77:B77"/>
    <mergeCell ref="A78:B78"/>
    <mergeCell ref="A56:D56"/>
    <mergeCell ref="A47:B47"/>
    <mergeCell ref="A55:B55"/>
    <mergeCell ref="A81:D81"/>
    <mergeCell ref="A54:B54"/>
    <mergeCell ref="A67:B67"/>
    <mergeCell ref="A60:B60"/>
    <mergeCell ref="A61:B61"/>
    <mergeCell ref="A66:B66"/>
    <mergeCell ref="C194:F194"/>
    <mergeCell ref="A194:B194"/>
    <mergeCell ref="A195:B195"/>
    <mergeCell ref="C195:F195"/>
    <mergeCell ref="A131:D131"/>
    <mergeCell ref="A133:B133"/>
    <mergeCell ref="C191:D191"/>
    <mergeCell ref="A185:B185"/>
    <mergeCell ref="A175:B175"/>
    <mergeCell ref="A183:B183"/>
    <mergeCell ref="E191:F191"/>
    <mergeCell ref="E192:F192"/>
    <mergeCell ref="A189:F189"/>
    <mergeCell ref="C190:D190"/>
    <mergeCell ref="E190:F190"/>
    <mergeCell ref="A191:B191"/>
    <mergeCell ref="A192:B192"/>
    <mergeCell ref="A190:B190"/>
    <mergeCell ref="A181:B181"/>
    <mergeCell ref="A182:B182"/>
    <mergeCell ref="A177:B177"/>
    <mergeCell ref="A178:B178"/>
    <mergeCell ref="A179:B179"/>
    <mergeCell ref="A180:B180"/>
    <mergeCell ref="D8:E8"/>
    <mergeCell ref="A62:B62"/>
    <mergeCell ref="A58:B58"/>
    <mergeCell ref="A52:B52"/>
    <mergeCell ref="A49:B49"/>
    <mergeCell ref="A50:B50"/>
    <mergeCell ref="A20:D20"/>
    <mergeCell ref="A19:B19"/>
    <mergeCell ref="A21:B21"/>
    <mergeCell ref="A24:B24"/>
    <mergeCell ref="A26:B26"/>
    <mergeCell ref="A25:B25"/>
    <mergeCell ref="A22:B22"/>
    <mergeCell ref="A23:B23"/>
    <mergeCell ref="A28:B28"/>
    <mergeCell ref="A29:B29"/>
    <mergeCell ref="A37:B37"/>
    <mergeCell ref="A35:B35"/>
    <mergeCell ref="A36:B36"/>
    <mergeCell ref="A42:D42"/>
    <mergeCell ref="A43:B43"/>
    <mergeCell ref="A44:B44"/>
    <mergeCell ref="A34:B34"/>
    <mergeCell ref="A39:B39"/>
  </mergeCells>
  <phoneticPr fontId="15" type="noConversion"/>
  <conditionalFormatting sqref="B11:C11">
    <cfRule type="cellIs" dxfId="184" priority="1" operator="lessThan">
      <formula>55</formula>
    </cfRule>
  </conditionalFormatting>
  <conditionalFormatting sqref="E7:F7">
    <cfRule type="cellIs" dxfId="183" priority="2" stopIfTrue="1" operator="greaterThan">
      <formula>0</formula>
    </cfRule>
  </conditionalFormatting>
  <dataValidations count="3">
    <dataValidation type="list" allowBlank="1" showInputMessage="1" showErrorMessage="1" sqref="C16">
      <formula1>YIL</formula1>
    </dataValidation>
    <dataValidation type="list" allowBlank="1" showInputMessage="1" showErrorMessage="1" sqref="B16">
      <formula1>AY</formula1>
    </dataValidation>
    <dataValidation type="list" allowBlank="1" showInputMessage="1" showErrorMessage="1" sqref="B6">
      <formula1>UNVAN</formula1>
    </dataValidation>
  </dataValidations>
  <pageMargins left="0.70866141732283472" right="0.70866141732283472" top="0.74803149606299213" bottom="0.74803149606299213" header="0.31496062992125984" footer="0.31496062992125984"/>
  <pageSetup paperSize="9" scale="69"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'Sabit Bilgiler'!$F$12:$F$14</xm:f>
          </x14:formula1>
          <xm:sqref>B7:C7</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ayfa11">
    <tabColor theme="7" tint="-0.249977111117893"/>
  </sheetPr>
  <dimension ref="A1:I4"/>
  <sheetViews>
    <sheetView zoomScaleNormal="100" workbookViewId="0">
      <pane xSplit="8" ySplit="1" topLeftCell="I2" activePane="bottomRight" state="frozen"/>
      <selection pane="topRight" activeCell="H1" sqref="H1"/>
      <selection pane="bottomLeft" activeCell="A2" sqref="A2"/>
      <selection pane="bottomRight" activeCell="F8" sqref="F8"/>
    </sheetView>
  </sheetViews>
  <sheetFormatPr defaultRowHeight="53.1" customHeight="1" x14ac:dyDescent="0.25"/>
  <cols>
    <col min="1" max="1" width="60.7109375" customWidth="1"/>
    <col min="2" max="3" width="11.42578125" customWidth="1"/>
    <col min="4" max="4" width="67.140625" customWidth="1"/>
    <col min="5" max="6" width="15.7109375" customWidth="1"/>
    <col min="7" max="7" width="15.7109375" style="30" customWidth="1"/>
    <col min="8" max="9" width="9.140625" style="17" hidden="1" customWidth="1"/>
  </cols>
  <sheetData>
    <row r="1" spans="1:9" ht="53.1" customHeight="1" x14ac:dyDescent="0.25">
      <c r="A1" s="53" t="s">
        <v>38</v>
      </c>
      <c r="B1" s="56" t="s">
        <v>8</v>
      </c>
      <c r="C1" s="56" t="s">
        <v>9</v>
      </c>
      <c r="D1" s="53" t="s">
        <v>52</v>
      </c>
      <c r="E1" s="56" t="s">
        <v>278</v>
      </c>
      <c r="F1" s="56" t="s">
        <v>279</v>
      </c>
      <c r="G1" s="56" t="s">
        <v>2</v>
      </c>
      <c r="H1" s="24" t="s">
        <v>48</v>
      </c>
      <c r="I1" s="18" t="s">
        <v>51</v>
      </c>
    </row>
    <row r="2" spans="1:9" ht="53.1" customHeight="1" x14ac:dyDescent="0.25">
      <c r="A2" s="50" t="s">
        <v>302</v>
      </c>
      <c r="B2" s="54" t="s">
        <v>13</v>
      </c>
      <c r="C2" s="54">
        <v>2020</v>
      </c>
      <c r="D2" s="50" t="s">
        <v>255</v>
      </c>
      <c r="E2" s="64">
        <v>2</v>
      </c>
      <c r="F2" s="54" t="s">
        <v>270</v>
      </c>
      <c r="G2" s="58">
        <f>IF(Liste1_8[[#This Row],[Yardımcılık]]="Evet",0.5,1)*IF(D2="","",E2*VLOOKUP(D2,'BAŞVURU BİLGİ FORMU'!$A$93:$E$105,3,FALSE))</f>
        <v>30</v>
      </c>
      <c r="H2" s="60">
        <f t="shared" ref="H2:H4" si="0">IF(AND(B2&lt;&gt;"",C2&lt;&gt;""),DATE(C2,MATCH(B2,AY,0),15),"")</f>
        <v>43905</v>
      </c>
      <c r="I2" s="17">
        <f>IF(H2&gt;='BAŞVURU BİLGİ FORMU'!$F$9,G2,0)</f>
        <v>30</v>
      </c>
    </row>
    <row r="3" spans="1:9" ht="53.1" customHeight="1" x14ac:dyDescent="0.25">
      <c r="A3" s="50" t="s">
        <v>302</v>
      </c>
      <c r="B3" s="54" t="s">
        <v>14</v>
      </c>
      <c r="C3" s="54">
        <v>2021</v>
      </c>
      <c r="D3" s="50" t="s">
        <v>117</v>
      </c>
      <c r="E3" s="64">
        <v>3</v>
      </c>
      <c r="F3" s="54" t="s">
        <v>271</v>
      </c>
      <c r="G3" s="58">
        <f>IF(Liste1_8[[#This Row],[Yardımcılık]]="Evet",0.5,1)*IF(D3="","",E3*VLOOKUP(D3,'BAŞVURU BİLGİ FORMU'!$A$93:$E$105,3,FALSE))</f>
        <v>6</v>
      </c>
      <c r="H3" s="63">
        <f>IF(AND(B3&lt;&gt;"",C3&lt;&gt;""),DATE(C3,MATCH(B3,AY,0),15),"")</f>
        <v>44301</v>
      </c>
      <c r="I3" s="17">
        <f>IF(H3&gt;='BAŞVURU BİLGİ FORMU'!$F$9,G3,0)</f>
        <v>6</v>
      </c>
    </row>
    <row r="4" spans="1:9" ht="53.1" customHeight="1" x14ac:dyDescent="0.25">
      <c r="A4" s="50" t="s">
        <v>302</v>
      </c>
      <c r="B4" s="54" t="s">
        <v>11</v>
      </c>
      <c r="C4" s="54">
        <v>2005</v>
      </c>
      <c r="D4" s="50" t="s">
        <v>119</v>
      </c>
      <c r="E4" s="64">
        <v>3</v>
      </c>
      <c r="F4" s="54" t="s">
        <v>270</v>
      </c>
      <c r="G4" s="58">
        <f>IF(Liste1_8[[#This Row],[Yardımcılık]]="Evet",0.5,1)*IF(D4="","",E4*VLOOKUP(D4,'BAŞVURU BİLGİ FORMU'!$A$93:$E$105,3,FALSE))</f>
        <v>6</v>
      </c>
      <c r="H4" s="61">
        <f t="shared" si="0"/>
        <v>38367</v>
      </c>
      <c r="I4" s="17">
        <f>IF(H4&gt;='BAŞVURU BİLGİ FORMU'!$F$9,G4,0)</f>
        <v>0</v>
      </c>
    </row>
  </sheetData>
  <phoneticPr fontId="15" type="noConversion"/>
  <dataValidations count="2">
    <dataValidation type="list" allowBlank="1" showInputMessage="1" showErrorMessage="1" sqref="B2:B4">
      <formula1>AY</formula1>
    </dataValidation>
    <dataValidation type="list" allowBlank="1" showInputMessage="1" showErrorMessage="1" sqref="D2:D65526">
      <formula1>Ed_Hak</formula1>
    </dataValidation>
  </dataValidations>
  <pageMargins left="0.75" right="0.75" top="1" bottom="1" header="0.5" footer="0.5"/>
  <pageSetup paperSize="9" orientation="portrait" verticalDpi="0" r:id="rId1"/>
  <headerFooter alignWithMargins="0"/>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'Sabit Bilgiler'!$H$12:$H$13</xm:f>
          </x14:formula1>
          <xm:sqref>F1:F1048576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2">
    <tabColor indexed="48"/>
  </sheetPr>
  <dimension ref="A1:G3"/>
  <sheetViews>
    <sheetView workbookViewId="0">
      <pane xSplit="6" ySplit="1" topLeftCell="G2" activePane="bottomRight" state="frozen"/>
      <selection pane="topRight" activeCell="H1" sqref="H1"/>
      <selection pane="bottomLeft" activeCell="A2" sqref="A2"/>
      <selection pane="bottomRight" activeCell="D6" sqref="D6"/>
    </sheetView>
  </sheetViews>
  <sheetFormatPr defaultRowHeight="53.1" customHeight="1" x14ac:dyDescent="0.25"/>
  <cols>
    <col min="1" max="1" width="60.7109375" customWidth="1"/>
    <col min="2" max="3" width="11.42578125" customWidth="1"/>
    <col min="4" max="4" width="67.140625" customWidth="1"/>
    <col min="5" max="5" width="15.7109375" style="30" customWidth="1"/>
    <col min="6" max="7" width="9.140625" style="17" hidden="1" customWidth="1"/>
  </cols>
  <sheetData>
    <row r="1" spans="1:7" ht="53.1" customHeight="1" x14ac:dyDescent="0.25">
      <c r="A1" s="65" t="s">
        <v>54</v>
      </c>
      <c r="B1" s="56" t="s">
        <v>8</v>
      </c>
      <c r="C1" s="56" t="s">
        <v>9</v>
      </c>
      <c r="D1" s="66" t="s">
        <v>52</v>
      </c>
      <c r="E1" s="65" t="s">
        <v>2</v>
      </c>
      <c r="F1" s="24" t="s">
        <v>48</v>
      </c>
      <c r="G1" s="18" t="s">
        <v>51</v>
      </c>
    </row>
    <row r="2" spans="1:7" ht="53.1" customHeight="1" x14ac:dyDescent="0.25">
      <c r="A2" s="67" t="s">
        <v>302</v>
      </c>
      <c r="B2" s="54" t="s">
        <v>11</v>
      </c>
      <c r="C2" s="54">
        <v>2020</v>
      </c>
      <c r="D2" s="68" t="s">
        <v>143</v>
      </c>
      <c r="E2" s="58">
        <f>IF(D2="","",VLOOKUP(D2,'BAŞVURU BİLGİ FORMU'!$A$106:$E$130,3,FALSE))</f>
        <v>4</v>
      </c>
      <c r="F2" s="9">
        <f t="shared" ref="F2" si="0">IF(AND(B2&lt;&gt;"",C2&lt;&gt;""),DATE(C2,MATCH(B2,AY,0),15),"")</f>
        <v>43845</v>
      </c>
      <c r="G2" s="17">
        <f>IF(F2&gt;='BAŞVURU BİLGİ FORMU'!$F$9,E2,0)</f>
        <v>4</v>
      </c>
    </row>
    <row r="3" spans="1:7" ht="53.1" customHeight="1" x14ac:dyDescent="0.25">
      <c r="A3" s="67" t="s">
        <v>302</v>
      </c>
      <c r="B3" s="54" t="s">
        <v>12</v>
      </c>
      <c r="C3" s="54">
        <v>2022</v>
      </c>
      <c r="D3" s="68" t="s">
        <v>128</v>
      </c>
      <c r="E3" s="58">
        <f>IF(D3="","",VLOOKUP(D3,'BAŞVURU BİLGİ FORMU'!$A$106:$E$130,3,FALSE))</f>
        <v>10</v>
      </c>
      <c r="F3" s="92">
        <f>IF(AND(B3&lt;&gt;"",C3&lt;&gt;""),DATE(C3,MATCH(B3,AY,0),15),"")</f>
        <v>44607</v>
      </c>
      <c r="G3" s="17">
        <f>IF(F3&gt;='BAŞVURU BİLGİ FORMU'!$F$9,E3,0)</f>
        <v>10</v>
      </c>
    </row>
  </sheetData>
  <phoneticPr fontId="15" type="noConversion"/>
  <dataValidations count="2">
    <dataValidation type="list" allowBlank="1" showInputMessage="1" showErrorMessage="1" sqref="B2:B3">
      <formula1>AY</formula1>
    </dataValidation>
    <dataValidation type="list" allowBlank="1" showInputMessage="1" showErrorMessage="1" sqref="D2:D65513">
      <formula1>Uy_Bil_Et</formula1>
    </dataValidation>
  </dataValidations>
  <pageMargins left="0.75" right="0.75" top="1" bottom="1" header="0.5" footer="0.5"/>
  <pageSetup paperSize="9" orientation="portrait" verticalDpi="0" r:id="rId1"/>
  <headerFooter alignWithMargins="0"/>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3">
    <tabColor indexed="17"/>
  </sheetPr>
  <dimension ref="A1:G4"/>
  <sheetViews>
    <sheetView workbookViewId="0">
      <pane xSplit="6" ySplit="1" topLeftCell="G2" activePane="bottomRight" state="frozen"/>
      <selection pane="topRight" activeCell="H1" sqref="H1"/>
      <selection pane="bottomLeft" activeCell="A2" sqref="A2"/>
      <selection pane="bottomRight" activeCell="E9" sqref="E9"/>
    </sheetView>
  </sheetViews>
  <sheetFormatPr defaultRowHeight="53.1" customHeight="1" x14ac:dyDescent="0.25"/>
  <cols>
    <col min="1" max="1" width="60.7109375" customWidth="1"/>
    <col min="2" max="3" width="11.42578125" customWidth="1"/>
    <col min="4" max="4" width="67.140625" customWidth="1"/>
    <col min="5" max="5" width="15.7109375" style="30" customWidth="1"/>
    <col min="6" max="7" width="9.140625" style="17" hidden="1" customWidth="1"/>
  </cols>
  <sheetData>
    <row r="1" spans="1:7" ht="53.1" customHeight="1" x14ac:dyDescent="0.25">
      <c r="A1" s="57" t="s">
        <v>41</v>
      </c>
      <c r="B1" s="52" t="s">
        <v>8</v>
      </c>
      <c r="C1" s="52" t="s">
        <v>9</v>
      </c>
      <c r="D1" s="57" t="s">
        <v>42</v>
      </c>
      <c r="E1" s="52" t="s">
        <v>2</v>
      </c>
      <c r="F1" s="24" t="s">
        <v>49</v>
      </c>
      <c r="G1" s="18" t="s">
        <v>51</v>
      </c>
    </row>
    <row r="2" spans="1:7" ht="53.1" customHeight="1" x14ac:dyDescent="0.25">
      <c r="A2" s="51" t="s">
        <v>302</v>
      </c>
      <c r="B2" s="54" t="s">
        <v>13</v>
      </c>
      <c r="C2" s="54">
        <v>2020</v>
      </c>
      <c r="D2" s="50" t="s">
        <v>148</v>
      </c>
      <c r="E2" s="58">
        <f>IF(D2="","",VLOOKUP(D2,'BAŞVURU BİLGİ FORMU'!$A$132:$E$144,3,FALSE))</f>
        <v>10</v>
      </c>
      <c r="F2" s="9">
        <f t="shared" ref="F2:F4" si="0">IF(AND(B2&lt;&gt;"",C2&lt;&gt;""),DATE(C2,MATCH(B2,AY,0),15),"")</f>
        <v>43905</v>
      </c>
      <c r="G2" s="17">
        <f>IF(F2&gt;='BAŞVURU BİLGİ FORMU'!$F$9,E2,0)</f>
        <v>10</v>
      </c>
    </row>
    <row r="3" spans="1:7" ht="53.1" customHeight="1" x14ac:dyDescent="0.25">
      <c r="A3" s="51" t="s">
        <v>302</v>
      </c>
      <c r="B3" s="54" t="s">
        <v>14</v>
      </c>
      <c r="C3" s="54">
        <v>2005</v>
      </c>
      <c r="D3" s="50" t="s">
        <v>150</v>
      </c>
      <c r="E3" s="58">
        <f>IF(D3="","",VLOOKUP(D3,'BAŞVURU BİLGİ FORMU'!$A$132:$E$144,3,FALSE))</f>
        <v>3</v>
      </c>
      <c r="F3" s="10">
        <f t="shared" si="0"/>
        <v>38457</v>
      </c>
      <c r="G3" s="17">
        <f>IF(F3&gt;='BAŞVURU BİLGİ FORMU'!$F$9,E3,0)</f>
        <v>0</v>
      </c>
    </row>
    <row r="4" spans="1:7" ht="53.1" customHeight="1" x14ac:dyDescent="0.25">
      <c r="A4" s="51" t="s">
        <v>302</v>
      </c>
      <c r="B4" s="54" t="s">
        <v>22</v>
      </c>
      <c r="C4" s="54">
        <v>2021</v>
      </c>
      <c r="D4" s="50" t="s">
        <v>154</v>
      </c>
      <c r="E4" s="58">
        <f>IF(D4="","",VLOOKUP(D4,'BAŞVURU BİLGİ FORMU'!$A$132:$E$144,3,FALSE))</f>
        <v>2</v>
      </c>
      <c r="F4" s="9">
        <f t="shared" si="0"/>
        <v>44545</v>
      </c>
      <c r="G4" s="17">
        <f>IF(F4&gt;='BAŞVURU BİLGİ FORMU'!$F$9,E4,0)</f>
        <v>2</v>
      </c>
    </row>
  </sheetData>
  <phoneticPr fontId="15" type="noConversion"/>
  <dataValidations count="2">
    <dataValidation type="list" allowBlank="1" showInputMessage="1" showErrorMessage="1" sqref="B2:B4">
      <formula1>AY</formula1>
    </dataValidation>
    <dataValidation type="list" allowBlank="1" showInputMessage="1" showErrorMessage="1" sqref="D2:D65527">
      <formula1>Eg_Et</formula1>
    </dataValidation>
  </dataValidations>
  <pageMargins left="0.75" right="0.75" top="1" bottom="1" header="0.5" footer="0.5"/>
  <pageSetup paperSize="9" orientation="portrait" verticalDpi="0" r:id="rId1"/>
  <headerFooter alignWithMargins="0"/>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4">
    <tabColor indexed="13"/>
  </sheetPr>
  <dimension ref="A1:H5"/>
  <sheetViews>
    <sheetView workbookViewId="0">
      <pane xSplit="7" ySplit="1" topLeftCell="H2" activePane="bottomRight" state="frozen"/>
      <selection pane="topRight" activeCell="H1" sqref="H1"/>
      <selection pane="bottomLeft" activeCell="A2" sqref="A2"/>
      <selection pane="bottomRight" activeCell="E6" sqref="E6"/>
    </sheetView>
  </sheetViews>
  <sheetFormatPr defaultRowHeight="53.1" customHeight="1" x14ac:dyDescent="0.25"/>
  <cols>
    <col min="1" max="1" width="56.140625" customWidth="1"/>
    <col min="2" max="3" width="11.42578125" customWidth="1"/>
    <col min="4" max="4" width="61" customWidth="1"/>
    <col min="5" max="5" width="17.5703125" customWidth="1"/>
    <col min="6" max="6" width="15.7109375" style="30" customWidth="1"/>
    <col min="7" max="8" width="15.7109375" style="17" hidden="1" customWidth="1"/>
  </cols>
  <sheetData>
    <row r="1" spans="1:8" ht="53.1" customHeight="1" x14ac:dyDescent="0.25">
      <c r="A1" s="57" t="s">
        <v>43</v>
      </c>
      <c r="B1" s="52" t="s">
        <v>8</v>
      </c>
      <c r="C1" s="52" t="s">
        <v>9</v>
      </c>
      <c r="D1" s="57" t="s">
        <v>44</v>
      </c>
      <c r="E1" s="52" t="s">
        <v>75</v>
      </c>
      <c r="F1" s="52" t="s">
        <v>2</v>
      </c>
      <c r="G1" s="24" t="s">
        <v>48</v>
      </c>
      <c r="H1" s="18" t="s">
        <v>51</v>
      </c>
    </row>
    <row r="2" spans="1:8" ht="53.1" customHeight="1" x14ac:dyDescent="0.25">
      <c r="A2" s="67" t="s">
        <v>302</v>
      </c>
      <c r="B2" s="54" t="s">
        <v>13</v>
      </c>
      <c r="C2" s="54">
        <v>2020</v>
      </c>
      <c r="D2" s="68" t="s">
        <v>258</v>
      </c>
      <c r="E2" s="58">
        <v>12</v>
      </c>
      <c r="F2" s="58">
        <f>IF(D2="","",E2*VLOOKUP(D2,'BAŞVURU BİLGİ FORMU'!$A$146:$E$153,3,FALSE)/12)</f>
        <v>15</v>
      </c>
      <c r="G2" s="9">
        <f t="shared" ref="G2:G4" si="0">IF(AND(B2&lt;&gt;"",C2&lt;&gt;""),DATE(C2,MATCH(B2,AY,0),15),"")</f>
        <v>43905</v>
      </c>
      <c r="H2" s="17">
        <f>IF(G2&gt;='BAŞVURU BİLGİ FORMU'!$F$9,F2,0)</f>
        <v>15</v>
      </c>
    </row>
    <row r="3" spans="1:8" ht="53.1" customHeight="1" x14ac:dyDescent="0.25">
      <c r="A3" s="67" t="s">
        <v>302</v>
      </c>
      <c r="B3" s="54" t="s">
        <v>14</v>
      </c>
      <c r="C3" s="54">
        <v>2021</v>
      </c>
      <c r="D3" s="68" t="s">
        <v>159</v>
      </c>
      <c r="E3" s="58">
        <v>12</v>
      </c>
      <c r="F3" s="58">
        <f>IF(D3="","",E3*VLOOKUP(D3,'BAŞVURU BİLGİ FORMU'!$A$146:$E$153,3,FALSE)/12)</f>
        <v>12</v>
      </c>
      <c r="G3" s="10">
        <f t="shared" si="0"/>
        <v>44301</v>
      </c>
      <c r="H3" s="17">
        <f>IF(G3&gt;='BAŞVURU BİLGİ FORMU'!$F$9,F3,0)</f>
        <v>12</v>
      </c>
    </row>
    <row r="4" spans="1:8" ht="53.1" customHeight="1" x14ac:dyDescent="0.25">
      <c r="A4" s="67" t="s">
        <v>302</v>
      </c>
      <c r="B4" s="54" t="s">
        <v>11</v>
      </c>
      <c r="C4" s="54">
        <v>2005</v>
      </c>
      <c r="D4" s="68" t="s">
        <v>161</v>
      </c>
      <c r="E4" s="58">
        <v>12</v>
      </c>
      <c r="F4" s="58">
        <f>IF(D4="","",E4*VLOOKUP(D4,'BAŞVURU BİLGİ FORMU'!$A$146:$E$153,3,FALSE)/12)</f>
        <v>3</v>
      </c>
      <c r="G4" s="9">
        <f t="shared" si="0"/>
        <v>38367</v>
      </c>
      <c r="H4" s="17">
        <f>IF(G4&gt;='BAŞVURU BİLGİ FORMU'!$F$9,F4,0)</f>
        <v>0</v>
      </c>
    </row>
    <row r="5" spans="1:8" ht="53.1" customHeight="1" x14ac:dyDescent="0.25">
      <c r="A5" t="s">
        <v>224</v>
      </c>
    </row>
  </sheetData>
  <phoneticPr fontId="15" type="noConversion"/>
  <dataValidations count="2">
    <dataValidation type="list" allowBlank="1" showInputMessage="1" showErrorMessage="1" sqref="B2:B4">
      <formula1>AY</formula1>
    </dataValidation>
    <dataValidation type="list" allowBlank="1" showInputMessage="1" showErrorMessage="1" sqref="D2:D65531">
      <formula1>Id_Go</formula1>
    </dataValidation>
  </dataValidations>
  <pageMargins left="0.75" right="0.75" top="1" bottom="1" header="0.5" footer="0.5"/>
  <pageSetup paperSize="9" orientation="portrait" verticalDpi="0" r:id="rId1"/>
  <headerFooter alignWithMargins="0"/>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5">
    <tabColor indexed="53"/>
  </sheetPr>
  <dimension ref="A1:G3"/>
  <sheetViews>
    <sheetView workbookViewId="0">
      <pane xSplit="6" ySplit="1" topLeftCell="G2" activePane="bottomRight" state="frozen"/>
      <selection pane="topRight" activeCell="G1" sqref="G1"/>
      <selection pane="bottomLeft" activeCell="A2" sqref="A2"/>
      <selection pane="bottomRight" activeCell="A4" sqref="A4"/>
    </sheetView>
  </sheetViews>
  <sheetFormatPr defaultRowHeight="53.1" customHeight="1" x14ac:dyDescent="0.25"/>
  <cols>
    <col min="1" max="1" width="60.7109375" customWidth="1"/>
    <col min="2" max="3" width="11.42578125" customWidth="1"/>
    <col min="4" max="4" width="67.140625" customWidth="1"/>
    <col min="5" max="5" width="15.7109375" style="30" customWidth="1"/>
    <col min="6" max="7" width="9.140625" style="17" hidden="1" customWidth="1"/>
  </cols>
  <sheetData>
    <row r="1" spans="1:7" ht="53.1" customHeight="1" x14ac:dyDescent="0.25">
      <c r="A1" s="57" t="s">
        <v>280</v>
      </c>
      <c r="B1" s="52" t="s">
        <v>8</v>
      </c>
      <c r="C1" s="52" t="s">
        <v>9</v>
      </c>
      <c r="D1" s="57" t="s">
        <v>45</v>
      </c>
      <c r="E1" s="52" t="s">
        <v>2</v>
      </c>
      <c r="F1" s="24" t="s">
        <v>48</v>
      </c>
      <c r="G1" s="18" t="s">
        <v>51</v>
      </c>
    </row>
    <row r="2" spans="1:7" ht="53.1" customHeight="1" x14ac:dyDescent="0.25">
      <c r="A2" s="51" t="s">
        <v>302</v>
      </c>
      <c r="B2" s="54" t="s">
        <v>13</v>
      </c>
      <c r="C2" s="54">
        <v>2021</v>
      </c>
      <c r="D2" s="50" t="s">
        <v>168</v>
      </c>
      <c r="E2" s="58">
        <f>IF(D2="","",VLOOKUP(D2,'BAŞVURU BİLGİ FORMU'!$A$155:$E$160,3,FALSE))</f>
        <v>2</v>
      </c>
      <c r="F2" s="49">
        <f t="shared" ref="F2:F3" si="0">IF(AND(B2&lt;&gt;"",C2&lt;&gt;""),DATE(C2,MATCH(B2,AY,0),15),"")</f>
        <v>44270</v>
      </c>
      <c r="G2" s="17">
        <f>IF(F2&gt;='BAŞVURU BİLGİ FORMU'!$F$9,E2,0)</f>
        <v>2</v>
      </c>
    </row>
    <row r="3" spans="1:7" ht="53.1" customHeight="1" x14ac:dyDescent="0.25">
      <c r="A3" s="51" t="s">
        <v>302</v>
      </c>
      <c r="B3" s="54" t="s">
        <v>14</v>
      </c>
      <c r="C3" s="54">
        <v>2022</v>
      </c>
      <c r="D3" s="50" t="s">
        <v>166</v>
      </c>
      <c r="E3" s="58">
        <f>IF(D3="","",VLOOKUP(D3,'BAŞVURU BİLGİ FORMU'!$A$155:$E$160,3,FALSE))</f>
        <v>8</v>
      </c>
      <c r="F3" s="49">
        <f t="shared" si="0"/>
        <v>44666</v>
      </c>
      <c r="G3" s="17">
        <f>IF(F3&gt;='BAŞVURU BİLGİ FORMU'!$F$9,E3,0)</f>
        <v>8</v>
      </c>
    </row>
  </sheetData>
  <phoneticPr fontId="15" type="noConversion"/>
  <dataValidations count="2">
    <dataValidation type="list" allowBlank="1" showInputMessage="1" showErrorMessage="1" sqref="D6:D65532 D2:D3">
      <formula1>Juri</formula1>
    </dataValidation>
    <dataValidation type="list" allowBlank="1" showInputMessage="1" showErrorMessage="1" sqref="B2:B3">
      <formula1>AY</formula1>
    </dataValidation>
  </dataValidations>
  <pageMargins left="0.75" right="0.75" top="1" bottom="1" header="0.5" footer="0.5"/>
  <pageSetup paperSize="9" orientation="portrait" verticalDpi="0" r:id="rId1"/>
  <headerFooter alignWithMargins="0"/>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6">
    <tabColor indexed="10"/>
  </sheetPr>
  <dimension ref="A1:G4"/>
  <sheetViews>
    <sheetView workbookViewId="0">
      <pane xSplit="6" ySplit="1" topLeftCell="G2" activePane="bottomRight" state="frozen"/>
      <selection pane="topRight" activeCell="H1" sqref="H1"/>
      <selection pane="bottomLeft" activeCell="A2" sqref="A2"/>
      <selection pane="bottomRight" activeCell="A7" sqref="A7"/>
    </sheetView>
  </sheetViews>
  <sheetFormatPr defaultRowHeight="53.1" customHeight="1" x14ac:dyDescent="0.25"/>
  <cols>
    <col min="1" max="1" width="51.85546875" customWidth="1"/>
    <col min="2" max="2" width="10.85546875" customWidth="1"/>
    <col min="3" max="3" width="11.42578125" customWidth="1"/>
    <col min="4" max="4" width="75.5703125" customWidth="1"/>
    <col min="5" max="5" width="12.7109375" style="30" customWidth="1"/>
    <col min="6" max="7" width="12.7109375" style="17" hidden="1" customWidth="1"/>
    <col min="8" max="8" width="12.7109375" customWidth="1"/>
  </cols>
  <sheetData>
    <row r="1" spans="1:7" ht="53.1" customHeight="1" x14ac:dyDescent="0.25">
      <c r="A1" s="57" t="s">
        <v>41</v>
      </c>
      <c r="B1" s="52" t="s">
        <v>8</v>
      </c>
      <c r="C1" s="52" t="s">
        <v>9</v>
      </c>
      <c r="D1" s="57" t="s">
        <v>52</v>
      </c>
      <c r="E1" s="52" t="s">
        <v>2</v>
      </c>
      <c r="F1" s="24" t="s">
        <v>48</v>
      </c>
      <c r="G1" s="18" t="s">
        <v>51</v>
      </c>
    </row>
    <row r="2" spans="1:7" ht="53.1" customHeight="1" x14ac:dyDescent="0.25">
      <c r="A2" s="67" t="s">
        <v>302</v>
      </c>
      <c r="B2" s="54" t="s">
        <v>16</v>
      </c>
      <c r="C2" s="54">
        <v>2020</v>
      </c>
      <c r="D2" s="68" t="s">
        <v>170</v>
      </c>
      <c r="E2" s="58">
        <f>IF(D2="","",VLOOKUP(D2,'BAŞVURU BİLGİ FORMU'!$A$162:$E$171,3,FALSE))</f>
        <v>15</v>
      </c>
      <c r="F2" s="10">
        <f t="shared" ref="F2:F4" si="0">IF(AND(B2&lt;&gt;"",C2&lt;&gt;""),DATE(C2,MATCH(B2,AY,0),15),"")</f>
        <v>43997</v>
      </c>
      <c r="G2" s="17">
        <f>IF(F2&gt;='BAŞVURU BİLGİ FORMU'!$F$9,E2,0)</f>
        <v>15</v>
      </c>
    </row>
    <row r="3" spans="1:7" ht="53.1" customHeight="1" x14ac:dyDescent="0.25">
      <c r="A3" s="67" t="s">
        <v>302</v>
      </c>
      <c r="B3" s="54" t="s">
        <v>20</v>
      </c>
      <c r="C3" s="54">
        <v>2021</v>
      </c>
      <c r="D3" s="68" t="s">
        <v>171</v>
      </c>
      <c r="E3" s="58">
        <f>IF(D3="","",VLOOKUP(D3,'BAŞVURU BİLGİ FORMU'!$A$162:$E$171,3,FALSE))</f>
        <v>10</v>
      </c>
      <c r="F3" s="9">
        <f t="shared" si="0"/>
        <v>44484</v>
      </c>
      <c r="G3" s="17">
        <f>IF(F3&gt;='BAŞVURU BİLGİ FORMU'!$F$9,E3,0)</f>
        <v>10</v>
      </c>
    </row>
    <row r="4" spans="1:7" ht="53.1" customHeight="1" x14ac:dyDescent="0.25">
      <c r="A4" s="67" t="s">
        <v>302</v>
      </c>
      <c r="B4" s="54" t="s">
        <v>21</v>
      </c>
      <c r="C4" s="54">
        <v>2005</v>
      </c>
      <c r="D4" s="68" t="s">
        <v>187</v>
      </c>
      <c r="E4" s="58">
        <f>IF(D4="","",VLOOKUP(D4,'BAŞVURU BİLGİ FORMU'!$A$162:$E$171,3,FALSE))</f>
        <v>5</v>
      </c>
      <c r="F4" s="10">
        <f t="shared" si="0"/>
        <v>38671</v>
      </c>
      <c r="G4" s="17">
        <f>IF(F4&gt;='BAŞVURU BİLGİ FORMU'!$F$9,E4,0)</f>
        <v>0</v>
      </c>
    </row>
  </sheetData>
  <phoneticPr fontId="15" type="noConversion"/>
  <dataValidations count="2">
    <dataValidation type="list" allowBlank="1" showInputMessage="1" showErrorMessage="1" sqref="B2:B4">
      <formula1>AY</formula1>
    </dataValidation>
    <dataValidation type="list" allowBlank="1" showInputMessage="1" showErrorMessage="1" sqref="D2:D65527">
      <formula1>Gor_Et</formula1>
    </dataValidation>
  </dataValidations>
  <pageMargins left="0.75" right="0.75" top="1" bottom="1" header="0.5" footer="0.5"/>
  <pageSetup paperSize="9" orientation="portrait" verticalDpi="0" r:id="rId1"/>
  <headerFooter alignWithMargins="0"/>
  <tableParts count="1">
    <tablePart r:id="rId2"/>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7">
    <tabColor indexed="20"/>
  </sheetPr>
  <dimension ref="A1:H13"/>
  <sheetViews>
    <sheetView workbookViewId="0">
      <selection activeCell="A4" sqref="A4"/>
    </sheetView>
  </sheetViews>
  <sheetFormatPr defaultRowHeight="53.1" customHeight="1" x14ac:dyDescent="0.25"/>
  <cols>
    <col min="1" max="1" width="51.42578125" style="7" customWidth="1"/>
    <col min="2" max="2" width="12.85546875" customWidth="1"/>
    <col min="3" max="3" width="11" customWidth="1"/>
    <col min="4" max="4" width="52.42578125" style="7" customWidth="1"/>
    <col min="5" max="5" width="12.85546875" customWidth="1"/>
    <col min="6" max="6" width="11" style="41" customWidth="1"/>
    <col min="7" max="7" width="9.140625" style="17" hidden="1" customWidth="1"/>
    <col min="8" max="8" width="9.42578125" style="17" hidden="1" customWidth="1"/>
  </cols>
  <sheetData>
    <row r="1" spans="1:8" ht="53.1" customHeight="1" x14ac:dyDescent="0.25">
      <c r="A1" s="57" t="s">
        <v>53</v>
      </c>
      <c r="B1" s="52" t="s">
        <v>8</v>
      </c>
      <c r="C1" s="52" t="s">
        <v>9</v>
      </c>
      <c r="D1" s="57" t="s">
        <v>40</v>
      </c>
      <c r="E1" s="52" t="s">
        <v>229</v>
      </c>
      <c r="F1" s="52" t="s">
        <v>2</v>
      </c>
      <c r="G1" s="24" t="s">
        <v>48</v>
      </c>
      <c r="H1" s="18" t="s">
        <v>50</v>
      </c>
    </row>
    <row r="2" spans="1:8" ht="53.1" customHeight="1" x14ac:dyDescent="0.25">
      <c r="A2" s="67" t="s">
        <v>302</v>
      </c>
      <c r="B2" s="54" t="s">
        <v>17</v>
      </c>
      <c r="C2" s="54">
        <v>2020</v>
      </c>
      <c r="D2" s="68" t="s">
        <v>206</v>
      </c>
      <c r="E2" s="52">
        <v>5</v>
      </c>
      <c r="F2" s="58">
        <f>IF(D2="","",IF(E2="",0,VLOOKUP(D2,'BAŞVURU BİLGİ FORMU'!$A$173:$E$175,3,FALSE))*E2)</f>
        <v>5</v>
      </c>
      <c r="G2" s="9">
        <f>IF(AND(B2&lt;&gt;"",C2&lt;&gt;""),DATE(C2,MATCH(B2,AY,0),15),"")</f>
        <v>44027</v>
      </c>
      <c r="H2" s="17">
        <f>IF(G2&gt;='BAŞVURU BİLGİ FORMU'!$F$9,F2,0)</f>
        <v>5</v>
      </c>
    </row>
    <row r="3" spans="1:8" ht="53.1" customHeight="1" x14ac:dyDescent="0.25">
      <c r="A3" s="67" t="s">
        <v>302</v>
      </c>
      <c r="B3" s="54" t="s">
        <v>12</v>
      </c>
      <c r="C3" s="54">
        <v>2021</v>
      </c>
      <c r="D3" s="68" t="s">
        <v>179</v>
      </c>
      <c r="E3" s="52">
        <v>3</v>
      </c>
      <c r="F3" s="58">
        <f>IF(D3="","",IF(E3="",0,VLOOKUP(D3,'BAŞVURU BİLGİ FORMU'!$A$173:$E$175,3,FALSE))*E3)</f>
        <v>3</v>
      </c>
      <c r="G3" s="10">
        <f>IF(AND(B3&lt;&gt;"",C3&lt;&gt;""),DATE(C3,MATCH(B3,AY,0),15),"")</f>
        <v>44242</v>
      </c>
      <c r="H3" s="17">
        <f>IF(G3&gt;='BAŞVURU BİLGİ FORMU'!$F$9,F3,0)</f>
        <v>3</v>
      </c>
    </row>
    <row r="4" spans="1:8" ht="53.1" customHeight="1" x14ac:dyDescent="0.25">
      <c r="A4" s="50"/>
      <c r="B4" s="54"/>
      <c r="C4" s="54"/>
      <c r="D4" s="50"/>
      <c r="E4" s="54"/>
      <c r="F4" s="54"/>
    </row>
    <row r="5" spans="1:8" ht="53.1" customHeight="1" x14ac:dyDescent="0.25">
      <c r="A5" s="50"/>
      <c r="B5" s="54"/>
      <c r="C5" s="54"/>
      <c r="D5" s="50"/>
      <c r="E5" s="54"/>
      <c r="F5" s="54"/>
    </row>
    <row r="6" spans="1:8" ht="53.1" customHeight="1" x14ac:dyDescent="0.25">
      <c r="A6" s="50"/>
      <c r="B6" s="54"/>
      <c r="C6" s="54"/>
      <c r="D6" s="50"/>
      <c r="E6" s="54"/>
      <c r="F6" s="54"/>
    </row>
    <row r="7" spans="1:8" ht="53.1" customHeight="1" x14ac:dyDescent="0.25">
      <c r="A7" s="50"/>
      <c r="B7" s="54"/>
      <c r="C7" s="54"/>
      <c r="D7" s="50"/>
      <c r="E7" s="54"/>
      <c r="F7" s="54"/>
    </row>
    <row r="8" spans="1:8" ht="53.1" customHeight="1" x14ac:dyDescent="0.25">
      <c r="A8" s="50"/>
      <c r="B8" s="54"/>
      <c r="C8" s="54"/>
      <c r="D8" s="50"/>
      <c r="E8" s="54"/>
      <c r="F8" s="54"/>
    </row>
    <row r="9" spans="1:8" ht="53.1" customHeight="1" x14ac:dyDescent="0.25">
      <c r="A9" s="50"/>
      <c r="B9" s="54"/>
      <c r="C9" s="54"/>
      <c r="D9" s="50"/>
      <c r="E9" s="54"/>
      <c r="F9" s="54"/>
    </row>
    <row r="10" spans="1:8" ht="53.1" customHeight="1" x14ac:dyDescent="0.25">
      <c r="A10" s="50"/>
      <c r="B10" s="54"/>
      <c r="C10" s="54"/>
      <c r="D10" s="50"/>
      <c r="E10" s="54"/>
      <c r="F10" s="54"/>
    </row>
    <row r="11" spans="1:8" ht="53.1" customHeight="1" x14ac:dyDescent="0.25">
      <c r="A11" s="50"/>
      <c r="B11" s="54"/>
      <c r="C11" s="54"/>
      <c r="D11" s="50"/>
      <c r="E11" s="54"/>
      <c r="F11" s="54"/>
    </row>
    <row r="12" spans="1:8" ht="53.1" customHeight="1" x14ac:dyDescent="0.25">
      <c r="A12" s="50"/>
      <c r="B12" s="54"/>
      <c r="C12" s="54"/>
      <c r="D12" s="50"/>
      <c r="E12" s="54"/>
      <c r="F12" s="54"/>
    </row>
    <row r="13" spans="1:8" ht="53.1" customHeight="1" x14ac:dyDescent="0.25">
      <c r="A13" s="50"/>
      <c r="B13" s="54"/>
      <c r="C13" s="54"/>
      <c r="D13" s="50"/>
      <c r="E13" s="54"/>
      <c r="F13" s="54"/>
    </row>
  </sheetData>
  <phoneticPr fontId="15" type="noConversion"/>
  <dataValidations count="3">
    <dataValidation type="list" allowBlank="1" showInputMessage="1" showErrorMessage="1" sqref="D2:D3">
      <formula1>SKT</formula1>
    </dataValidation>
    <dataValidation type="list" allowBlank="1" showInputMessage="1" showErrorMessage="1" sqref="B2:B3">
      <formula1>AY</formula1>
    </dataValidation>
    <dataValidation type="whole" allowBlank="1" showInputMessage="1" showErrorMessage="1" sqref="E2:E65534">
      <formula1>1</formula1>
      <formula2>20</formula2>
    </dataValidation>
  </dataValidations>
  <pageMargins left="0.75" right="0.75" top="1" bottom="1" header="0.5" footer="0.5"/>
  <pageSetup paperSize="9" orientation="portrait" verticalDpi="0" r:id="rId1"/>
  <headerFooter alignWithMargins="0"/>
  <tableParts count="1">
    <tablePart r:id="rId2"/>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8">
    <tabColor indexed="13"/>
  </sheetPr>
  <dimension ref="A1:I499"/>
  <sheetViews>
    <sheetView workbookViewId="0">
      <selection activeCell="A5" sqref="A5"/>
    </sheetView>
  </sheetViews>
  <sheetFormatPr defaultRowHeight="53.1" customHeight="1" x14ac:dyDescent="0.25"/>
  <cols>
    <col min="1" max="1" width="61" customWidth="1"/>
    <col min="2" max="2" width="11" customWidth="1"/>
    <col min="3" max="3" width="11.5703125" customWidth="1"/>
    <col min="4" max="4" width="76.42578125" customWidth="1"/>
    <col min="5" max="5" width="9.5703125" hidden="1" customWidth="1"/>
    <col min="6" max="6" width="9" hidden="1" customWidth="1"/>
    <col min="7" max="7" width="16" customWidth="1"/>
    <col min="8" max="8" width="10.85546875" style="17" hidden="1" customWidth="1"/>
    <col min="9" max="9" width="8.85546875" style="17" hidden="1" customWidth="1"/>
  </cols>
  <sheetData>
    <row r="1" spans="1:9" ht="53.1" customHeight="1" x14ac:dyDescent="0.25">
      <c r="A1" s="57" t="s">
        <v>41</v>
      </c>
      <c r="B1" s="52" t="s">
        <v>8</v>
      </c>
      <c r="C1" s="52" t="s">
        <v>9</v>
      </c>
      <c r="D1" s="57" t="s">
        <v>42</v>
      </c>
      <c r="E1" s="52" t="s">
        <v>61</v>
      </c>
      <c r="F1" s="52" t="s">
        <v>62</v>
      </c>
      <c r="G1" s="52" t="s">
        <v>2</v>
      </c>
      <c r="H1" s="24" t="s">
        <v>48</v>
      </c>
      <c r="I1" s="18" t="s">
        <v>51</v>
      </c>
    </row>
    <row r="2" spans="1:9" ht="53.1" customHeight="1" x14ac:dyDescent="0.25">
      <c r="A2" s="67" t="s">
        <v>302</v>
      </c>
      <c r="B2" s="54" t="s">
        <v>13</v>
      </c>
      <c r="C2" s="54">
        <v>2022</v>
      </c>
      <c r="D2" s="68" t="s">
        <v>68</v>
      </c>
      <c r="E2" s="67"/>
      <c r="F2" s="67"/>
      <c r="G2" s="58">
        <f>IF(D2="","",VLOOKUP(D2,'BAŞVURU BİLGİ FORMU'!$A$176:$E$188,3,FALSE))</f>
        <v>4</v>
      </c>
      <c r="H2" s="10">
        <f t="shared" ref="H2:H3" si="0">IF(AND(B2&lt;&gt;"",C2&lt;&gt;""),DATE(C2,MATCH(B2,AY,0),15),"")</f>
        <v>44635</v>
      </c>
      <c r="I2" s="17">
        <f>IF(H2&gt;='BAŞVURU BİLGİ FORMU'!$F$9,G2,0)</f>
        <v>4</v>
      </c>
    </row>
    <row r="3" spans="1:9" ht="53.1" customHeight="1" x14ac:dyDescent="0.25">
      <c r="A3" s="67" t="s">
        <v>302</v>
      </c>
      <c r="B3" s="54" t="s">
        <v>14</v>
      </c>
      <c r="C3" s="54">
        <v>2021</v>
      </c>
      <c r="D3" s="68" t="s">
        <v>69</v>
      </c>
      <c r="E3" s="67"/>
      <c r="F3" s="67"/>
      <c r="G3" s="58">
        <f>IF(D3="","",VLOOKUP(D3,'BAŞVURU BİLGİ FORMU'!$A$176:$E$188,3,FALSE))</f>
        <v>8</v>
      </c>
      <c r="H3" s="10">
        <f t="shared" si="0"/>
        <v>44301</v>
      </c>
      <c r="I3" s="17">
        <f>IF(H3&gt;='BAŞVURU BİLGİ FORMU'!$F$9,G3,0)</f>
        <v>8</v>
      </c>
    </row>
    <row r="4" spans="1:9" ht="53.1" customHeight="1" x14ac:dyDescent="0.25">
      <c r="A4" s="50"/>
      <c r="B4" s="54"/>
      <c r="C4" s="54"/>
      <c r="D4" s="50"/>
      <c r="E4" s="54"/>
      <c r="F4" s="54"/>
      <c r="G4" s="58"/>
    </row>
    <row r="5" spans="1:9" ht="53.1" customHeight="1" x14ac:dyDescent="0.25">
      <c r="A5" s="50"/>
      <c r="B5" s="54"/>
      <c r="C5" s="54"/>
      <c r="D5" s="50"/>
      <c r="E5" s="54"/>
      <c r="F5" s="54"/>
      <c r="G5" s="58"/>
    </row>
    <row r="6" spans="1:9" ht="53.1" customHeight="1" x14ac:dyDescent="0.25">
      <c r="A6" s="50"/>
      <c r="B6" s="54"/>
      <c r="C6" s="54"/>
      <c r="D6" s="50"/>
      <c r="E6" s="54"/>
      <c r="F6" s="54"/>
      <c r="G6" s="58"/>
    </row>
    <row r="7" spans="1:9" ht="53.1" customHeight="1" x14ac:dyDescent="0.25">
      <c r="A7" s="50"/>
      <c r="B7" s="54"/>
      <c r="C7" s="54"/>
      <c r="D7" s="50"/>
      <c r="E7" s="54"/>
      <c r="F7" s="54"/>
      <c r="G7" s="58"/>
    </row>
    <row r="8" spans="1:9" ht="53.1" customHeight="1" x14ac:dyDescent="0.25">
      <c r="A8" s="50"/>
      <c r="B8" s="54"/>
      <c r="C8" s="54"/>
      <c r="D8" s="50"/>
      <c r="E8" s="54"/>
      <c r="F8" s="54"/>
      <c r="G8" s="58"/>
    </row>
    <row r="9" spans="1:9" ht="53.1" customHeight="1" x14ac:dyDescent="0.25">
      <c r="A9" s="50"/>
      <c r="B9" s="54"/>
      <c r="C9" s="54"/>
      <c r="D9" s="50"/>
      <c r="E9" s="54"/>
      <c r="F9" s="54"/>
      <c r="G9" s="58"/>
    </row>
    <row r="10" spans="1:9" ht="53.1" customHeight="1" x14ac:dyDescent="0.25">
      <c r="A10" s="50"/>
      <c r="B10" s="54"/>
      <c r="C10" s="54"/>
      <c r="D10" s="50"/>
      <c r="E10" s="54"/>
      <c r="F10" s="54"/>
      <c r="G10" s="58"/>
    </row>
    <row r="11" spans="1:9" ht="53.1" customHeight="1" x14ac:dyDescent="0.25">
      <c r="A11" s="50"/>
      <c r="B11" s="54"/>
      <c r="C11" s="54"/>
      <c r="D11" s="50"/>
      <c r="E11" s="54"/>
      <c r="F11" s="54"/>
      <c r="G11" s="58"/>
    </row>
    <row r="12" spans="1:9" ht="53.1" customHeight="1" x14ac:dyDescent="0.25">
      <c r="A12" s="50"/>
      <c r="B12" s="54"/>
      <c r="C12" s="54"/>
      <c r="D12" s="50"/>
      <c r="E12" s="54"/>
      <c r="F12" s="54"/>
      <c r="G12" s="58"/>
    </row>
    <row r="13" spans="1:9" ht="53.1" customHeight="1" x14ac:dyDescent="0.25">
      <c r="A13" s="50"/>
      <c r="B13" s="54"/>
      <c r="C13" s="54"/>
      <c r="D13" s="50"/>
      <c r="E13" s="54"/>
      <c r="F13" s="54"/>
      <c r="G13" s="58"/>
    </row>
    <row r="14" spans="1:9" ht="53.1" customHeight="1" x14ac:dyDescent="0.25">
      <c r="A14" s="50"/>
      <c r="B14" s="54"/>
      <c r="C14" s="54"/>
      <c r="D14" s="50"/>
      <c r="E14" s="54"/>
      <c r="F14" s="54"/>
      <c r="G14" s="58"/>
    </row>
    <row r="15" spans="1:9" ht="53.1" customHeight="1" x14ac:dyDescent="0.25">
      <c r="A15" s="50"/>
      <c r="B15" s="54"/>
      <c r="C15" s="54"/>
      <c r="D15" s="50"/>
      <c r="E15" s="54"/>
      <c r="F15" s="54"/>
      <c r="G15" s="58"/>
    </row>
    <row r="16" spans="1:9" ht="53.1" customHeight="1" x14ac:dyDescent="0.25">
      <c r="A16" s="50"/>
      <c r="B16" s="54"/>
      <c r="C16" s="54"/>
      <c r="D16" s="50"/>
      <c r="E16" s="54"/>
      <c r="F16" s="54"/>
      <c r="G16" s="58"/>
    </row>
    <row r="17" spans="1:7" ht="53.1" customHeight="1" x14ac:dyDescent="0.25">
      <c r="A17" s="50"/>
      <c r="B17" s="54"/>
      <c r="C17" s="54"/>
      <c r="D17" s="50"/>
      <c r="E17" s="54"/>
      <c r="F17" s="54"/>
      <c r="G17" s="58"/>
    </row>
    <row r="18" spans="1:7" ht="53.1" customHeight="1" x14ac:dyDescent="0.25">
      <c r="A18" s="50"/>
      <c r="B18" s="54"/>
      <c r="C18" s="54"/>
      <c r="D18" s="50"/>
      <c r="E18" s="54"/>
      <c r="F18" s="54"/>
      <c r="G18" s="58"/>
    </row>
    <row r="19" spans="1:7" ht="53.1" customHeight="1" x14ac:dyDescent="0.25">
      <c r="A19" s="50"/>
      <c r="B19" s="54"/>
      <c r="C19" s="54"/>
      <c r="D19" s="50"/>
      <c r="E19" s="54"/>
      <c r="F19" s="54"/>
      <c r="G19" s="58"/>
    </row>
    <row r="20" spans="1:7" ht="53.1" customHeight="1" x14ac:dyDescent="0.25">
      <c r="A20" s="50"/>
      <c r="B20" s="54"/>
      <c r="C20" s="54"/>
      <c r="D20" s="50"/>
      <c r="E20" s="54"/>
      <c r="F20" s="54"/>
      <c r="G20" s="58"/>
    </row>
    <row r="21" spans="1:7" ht="53.1" customHeight="1" x14ac:dyDescent="0.25">
      <c r="A21" s="50"/>
      <c r="B21" s="54"/>
      <c r="C21" s="54"/>
      <c r="D21" s="50"/>
      <c r="E21" s="54"/>
      <c r="F21" s="54"/>
      <c r="G21" s="58"/>
    </row>
    <row r="22" spans="1:7" ht="53.1" customHeight="1" x14ac:dyDescent="0.25">
      <c r="A22" s="50"/>
      <c r="B22" s="54"/>
      <c r="C22" s="54"/>
      <c r="D22" s="50"/>
      <c r="E22" s="54"/>
      <c r="F22" s="54"/>
      <c r="G22" s="58"/>
    </row>
    <row r="23" spans="1:7" ht="53.1" customHeight="1" x14ac:dyDescent="0.25">
      <c r="A23" s="50"/>
      <c r="B23" s="54"/>
      <c r="C23" s="54"/>
      <c r="D23" s="50"/>
      <c r="E23" s="54"/>
      <c r="F23" s="54"/>
      <c r="G23" s="58"/>
    </row>
    <row r="24" spans="1:7" ht="53.1" customHeight="1" x14ac:dyDescent="0.25">
      <c r="A24" s="50"/>
      <c r="B24" s="54"/>
      <c r="C24" s="54"/>
      <c r="D24" s="50"/>
      <c r="E24" s="54"/>
      <c r="F24" s="54"/>
      <c r="G24" s="58"/>
    </row>
    <row r="25" spans="1:7" ht="53.1" customHeight="1" x14ac:dyDescent="0.25">
      <c r="A25" s="50"/>
      <c r="B25" s="54"/>
      <c r="C25" s="54"/>
      <c r="D25" s="50"/>
      <c r="E25" s="54"/>
      <c r="F25" s="54"/>
      <c r="G25" s="58"/>
    </row>
    <row r="26" spans="1:7" ht="53.1" customHeight="1" x14ac:dyDescent="0.25">
      <c r="A26" s="50"/>
      <c r="B26" s="54"/>
      <c r="C26" s="54"/>
      <c r="D26" s="50"/>
      <c r="E26" s="54"/>
      <c r="F26" s="54"/>
      <c r="G26" s="58"/>
    </row>
    <row r="27" spans="1:7" ht="53.1" customHeight="1" x14ac:dyDescent="0.25">
      <c r="A27" s="50"/>
      <c r="B27" s="54"/>
      <c r="C27" s="54"/>
      <c r="D27" s="50"/>
      <c r="E27" s="54"/>
      <c r="F27" s="54"/>
      <c r="G27" s="58"/>
    </row>
    <row r="28" spans="1:7" ht="53.1" customHeight="1" x14ac:dyDescent="0.25">
      <c r="A28" s="50"/>
      <c r="B28" s="54"/>
      <c r="C28" s="54"/>
      <c r="D28" s="50"/>
      <c r="E28" s="54"/>
      <c r="F28" s="54"/>
      <c r="G28" s="58"/>
    </row>
    <row r="29" spans="1:7" ht="53.1" customHeight="1" x14ac:dyDescent="0.25">
      <c r="A29" s="50"/>
      <c r="B29" s="54"/>
      <c r="C29" s="54"/>
      <c r="D29" s="50"/>
      <c r="E29" s="54"/>
      <c r="F29" s="54"/>
      <c r="G29" s="58"/>
    </row>
    <row r="30" spans="1:7" ht="53.1" customHeight="1" x14ac:dyDescent="0.25">
      <c r="A30" s="50"/>
      <c r="B30" s="54"/>
      <c r="C30" s="54"/>
      <c r="D30" s="50"/>
      <c r="E30" s="54"/>
      <c r="F30" s="54"/>
      <c r="G30" s="58"/>
    </row>
    <row r="31" spans="1:7" ht="53.1" customHeight="1" x14ac:dyDescent="0.25">
      <c r="A31" s="50"/>
      <c r="B31" s="54"/>
      <c r="C31" s="54"/>
      <c r="D31" s="50"/>
      <c r="E31" s="54"/>
      <c r="F31" s="54"/>
      <c r="G31" s="58"/>
    </row>
    <row r="32" spans="1:7" ht="53.1" customHeight="1" x14ac:dyDescent="0.25">
      <c r="A32" s="50"/>
      <c r="B32" s="54"/>
      <c r="C32" s="54"/>
      <c r="D32" s="50"/>
      <c r="E32" s="54"/>
      <c r="F32" s="54"/>
      <c r="G32" s="58"/>
    </row>
    <row r="33" spans="1:7" ht="53.1" customHeight="1" x14ac:dyDescent="0.25">
      <c r="A33" s="50"/>
      <c r="B33" s="54"/>
      <c r="C33" s="54"/>
      <c r="D33" s="50"/>
      <c r="E33" s="54"/>
      <c r="F33" s="54"/>
      <c r="G33" s="58"/>
    </row>
    <row r="34" spans="1:7" ht="53.1" customHeight="1" x14ac:dyDescent="0.25">
      <c r="A34" s="50"/>
      <c r="B34" s="54"/>
      <c r="C34" s="54"/>
      <c r="D34" s="50"/>
      <c r="E34" s="54"/>
      <c r="F34" s="54"/>
      <c r="G34" s="58"/>
    </row>
    <row r="35" spans="1:7" ht="53.1" customHeight="1" x14ac:dyDescent="0.25">
      <c r="A35" s="50"/>
      <c r="B35" s="54"/>
      <c r="C35" s="54"/>
      <c r="D35" s="50"/>
      <c r="E35" s="54"/>
      <c r="F35" s="54"/>
      <c r="G35" s="58"/>
    </row>
    <row r="36" spans="1:7" ht="53.1" customHeight="1" x14ac:dyDescent="0.25">
      <c r="A36" s="50"/>
      <c r="B36" s="54"/>
      <c r="C36" s="54"/>
      <c r="D36" s="50"/>
      <c r="E36" s="54"/>
      <c r="F36" s="54"/>
      <c r="G36" s="58"/>
    </row>
    <row r="37" spans="1:7" ht="53.1" customHeight="1" x14ac:dyDescent="0.25">
      <c r="A37" s="50"/>
      <c r="B37" s="54"/>
      <c r="C37" s="54"/>
      <c r="D37" s="50"/>
      <c r="E37" s="54"/>
      <c r="F37" s="54"/>
      <c r="G37" s="58"/>
    </row>
    <row r="38" spans="1:7" ht="53.1" customHeight="1" x14ac:dyDescent="0.25">
      <c r="A38" s="50"/>
      <c r="B38" s="54"/>
      <c r="C38" s="54"/>
      <c r="D38" s="50"/>
      <c r="E38" s="54"/>
      <c r="F38" s="54"/>
      <c r="G38" s="58"/>
    </row>
    <row r="39" spans="1:7" ht="53.1" customHeight="1" x14ac:dyDescent="0.25">
      <c r="A39" s="50"/>
      <c r="B39" s="54"/>
      <c r="C39" s="54"/>
      <c r="D39" s="50"/>
      <c r="E39" s="54"/>
      <c r="F39" s="54"/>
      <c r="G39" s="58"/>
    </row>
    <row r="40" spans="1:7" ht="53.1" customHeight="1" x14ac:dyDescent="0.25">
      <c r="A40" s="50"/>
      <c r="B40" s="54"/>
      <c r="C40" s="54"/>
      <c r="D40" s="50"/>
      <c r="E40" s="54"/>
      <c r="F40" s="54"/>
      <c r="G40" s="58"/>
    </row>
    <row r="41" spans="1:7" ht="53.1" customHeight="1" x14ac:dyDescent="0.25">
      <c r="A41" s="50"/>
      <c r="B41" s="54"/>
      <c r="C41" s="54"/>
      <c r="D41" s="50"/>
      <c r="E41" s="54"/>
      <c r="F41" s="54"/>
      <c r="G41" s="58"/>
    </row>
    <row r="42" spans="1:7" ht="53.1" customHeight="1" x14ac:dyDescent="0.25">
      <c r="A42" s="50"/>
      <c r="B42" s="54"/>
      <c r="C42" s="54"/>
      <c r="D42" s="50"/>
      <c r="E42" s="54"/>
      <c r="F42" s="54"/>
      <c r="G42" s="58"/>
    </row>
    <row r="43" spans="1:7" ht="53.1" customHeight="1" x14ac:dyDescent="0.25">
      <c r="A43" s="50"/>
      <c r="B43" s="54"/>
      <c r="C43" s="54"/>
      <c r="D43" s="50"/>
      <c r="E43" s="54"/>
      <c r="F43" s="54"/>
      <c r="G43" s="58"/>
    </row>
    <row r="44" spans="1:7" ht="53.1" customHeight="1" x14ac:dyDescent="0.25">
      <c r="A44" s="50"/>
      <c r="B44" s="54"/>
      <c r="C44" s="54"/>
      <c r="D44" s="50"/>
      <c r="E44" s="54"/>
      <c r="F44" s="54"/>
      <c r="G44" s="58"/>
    </row>
    <row r="45" spans="1:7" ht="53.1" customHeight="1" x14ac:dyDescent="0.25">
      <c r="A45" s="50"/>
      <c r="B45" s="54"/>
      <c r="C45" s="54"/>
      <c r="D45" s="50"/>
      <c r="E45" s="54"/>
      <c r="F45" s="54"/>
      <c r="G45" s="58"/>
    </row>
    <row r="46" spans="1:7" ht="53.1" customHeight="1" x14ac:dyDescent="0.25">
      <c r="A46" s="50"/>
      <c r="B46" s="54"/>
      <c r="C46" s="54"/>
      <c r="D46" s="50"/>
      <c r="E46" s="54"/>
      <c r="F46" s="54"/>
      <c r="G46" s="58"/>
    </row>
    <row r="47" spans="1:7" ht="53.1" customHeight="1" x14ac:dyDescent="0.25">
      <c r="A47" s="50"/>
      <c r="B47" s="54"/>
      <c r="C47" s="54"/>
      <c r="D47" s="50"/>
      <c r="E47" s="54"/>
      <c r="F47" s="54"/>
      <c r="G47" s="58"/>
    </row>
    <row r="48" spans="1:7" ht="53.1" customHeight="1" x14ac:dyDescent="0.25">
      <c r="A48" s="50"/>
      <c r="B48" s="54"/>
      <c r="C48" s="54"/>
      <c r="D48" s="50"/>
      <c r="E48" s="54"/>
      <c r="F48" s="54"/>
      <c r="G48" s="58"/>
    </row>
    <row r="49" spans="1:7" ht="53.1" customHeight="1" x14ac:dyDescent="0.25">
      <c r="A49" s="50"/>
      <c r="B49" s="54"/>
      <c r="C49" s="54"/>
      <c r="D49" s="50"/>
      <c r="E49" s="54"/>
      <c r="F49" s="54"/>
      <c r="G49" s="58"/>
    </row>
    <row r="50" spans="1:7" ht="53.1" customHeight="1" x14ac:dyDescent="0.25">
      <c r="A50" s="50"/>
      <c r="B50" s="54"/>
      <c r="C50" s="54"/>
      <c r="D50" s="50"/>
      <c r="E50" s="54"/>
      <c r="F50" s="54"/>
      <c r="G50" s="58"/>
    </row>
    <row r="51" spans="1:7" ht="53.1" customHeight="1" x14ac:dyDescent="0.25">
      <c r="A51" s="50"/>
      <c r="B51" s="54"/>
      <c r="C51" s="54"/>
      <c r="D51" s="50"/>
      <c r="E51" s="54"/>
      <c r="F51" s="54"/>
      <c r="G51" s="58"/>
    </row>
    <row r="52" spans="1:7" ht="53.1" customHeight="1" x14ac:dyDescent="0.25">
      <c r="A52" s="50"/>
      <c r="B52" s="54"/>
      <c r="C52" s="54"/>
      <c r="D52" s="50"/>
      <c r="E52" s="54"/>
      <c r="F52" s="54"/>
      <c r="G52" s="58"/>
    </row>
    <row r="53" spans="1:7" ht="53.1" customHeight="1" x14ac:dyDescent="0.25">
      <c r="A53" s="50"/>
      <c r="B53" s="54"/>
      <c r="C53" s="54"/>
      <c r="D53" s="50"/>
      <c r="E53" s="54"/>
      <c r="F53" s="54"/>
      <c r="G53" s="58"/>
    </row>
    <row r="54" spans="1:7" ht="53.1" customHeight="1" x14ac:dyDescent="0.25">
      <c r="A54" s="50"/>
      <c r="B54" s="54"/>
      <c r="C54" s="54"/>
      <c r="D54" s="50"/>
      <c r="E54" s="54"/>
      <c r="F54" s="54"/>
      <c r="G54" s="58"/>
    </row>
    <row r="55" spans="1:7" ht="53.1" customHeight="1" x14ac:dyDescent="0.25">
      <c r="A55" s="50"/>
      <c r="B55" s="54"/>
      <c r="C55" s="54"/>
      <c r="D55" s="50"/>
      <c r="E55" s="54"/>
      <c r="F55" s="54"/>
      <c r="G55" s="58"/>
    </row>
    <row r="56" spans="1:7" ht="53.1" customHeight="1" x14ac:dyDescent="0.25">
      <c r="A56" s="50"/>
      <c r="B56" s="54"/>
      <c r="C56" s="54"/>
      <c r="D56" s="50"/>
      <c r="E56" s="54"/>
      <c r="F56" s="54"/>
      <c r="G56" s="58"/>
    </row>
    <row r="57" spans="1:7" ht="53.1" customHeight="1" x14ac:dyDescent="0.25">
      <c r="A57" s="50"/>
      <c r="B57" s="54"/>
      <c r="C57" s="54"/>
      <c r="D57" s="50"/>
      <c r="E57" s="54"/>
      <c r="F57" s="54"/>
      <c r="G57" s="58"/>
    </row>
    <row r="58" spans="1:7" ht="53.1" customHeight="1" x14ac:dyDescent="0.25">
      <c r="A58" s="50"/>
      <c r="B58" s="54"/>
      <c r="C58" s="54"/>
      <c r="D58" s="50"/>
      <c r="E58" s="54"/>
      <c r="F58" s="54"/>
      <c r="G58" s="58"/>
    </row>
    <row r="59" spans="1:7" ht="53.1" customHeight="1" x14ac:dyDescent="0.25">
      <c r="A59" s="50"/>
      <c r="B59" s="54"/>
      <c r="C59" s="54"/>
      <c r="D59" s="50"/>
      <c r="E59" s="54"/>
      <c r="F59" s="54"/>
      <c r="G59" s="58"/>
    </row>
    <row r="60" spans="1:7" ht="53.1" customHeight="1" x14ac:dyDescent="0.25">
      <c r="A60" s="50"/>
      <c r="B60" s="54"/>
      <c r="C60" s="54"/>
      <c r="D60" s="50"/>
      <c r="E60" s="54"/>
      <c r="F60" s="54"/>
      <c r="G60" s="58"/>
    </row>
    <row r="61" spans="1:7" ht="53.1" customHeight="1" x14ac:dyDescent="0.25">
      <c r="A61" s="50"/>
      <c r="B61" s="54"/>
      <c r="C61" s="54"/>
      <c r="D61" s="50"/>
      <c r="E61" s="54"/>
      <c r="F61" s="54"/>
      <c r="G61" s="58"/>
    </row>
    <row r="62" spans="1:7" ht="53.1" customHeight="1" x14ac:dyDescent="0.25">
      <c r="A62" s="50"/>
      <c r="B62" s="54"/>
      <c r="C62" s="54"/>
      <c r="D62" s="50"/>
      <c r="E62" s="54"/>
      <c r="F62" s="54"/>
      <c r="G62" s="58"/>
    </row>
    <row r="63" spans="1:7" ht="53.1" customHeight="1" x14ac:dyDescent="0.25">
      <c r="A63" s="50"/>
      <c r="B63" s="54"/>
      <c r="C63" s="54"/>
      <c r="D63" s="50"/>
      <c r="E63" s="54"/>
      <c r="F63" s="54"/>
      <c r="G63" s="58"/>
    </row>
    <row r="64" spans="1:7" ht="53.1" customHeight="1" x14ac:dyDescent="0.25">
      <c r="A64" s="50"/>
      <c r="B64" s="54"/>
      <c r="C64" s="54"/>
      <c r="D64" s="50"/>
      <c r="E64" s="54"/>
      <c r="F64" s="54"/>
      <c r="G64" s="58"/>
    </row>
    <row r="65" spans="1:7" ht="53.1" customHeight="1" x14ac:dyDescent="0.25">
      <c r="A65" s="50"/>
      <c r="B65" s="54"/>
      <c r="C65" s="54"/>
      <c r="D65" s="50"/>
      <c r="E65" s="54"/>
      <c r="F65" s="54"/>
      <c r="G65" s="58"/>
    </row>
    <row r="66" spans="1:7" ht="53.1" customHeight="1" x14ac:dyDescent="0.25">
      <c r="A66" s="50"/>
      <c r="B66" s="54"/>
      <c r="C66" s="54"/>
      <c r="D66" s="50"/>
      <c r="E66" s="54"/>
      <c r="F66" s="54"/>
      <c r="G66" s="58"/>
    </row>
    <row r="67" spans="1:7" ht="53.1" customHeight="1" x14ac:dyDescent="0.25">
      <c r="A67" s="50"/>
      <c r="B67" s="54"/>
      <c r="C67" s="54"/>
      <c r="D67" s="50"/>
      <c r="E67" s="54"/>
      <c r="F67" s="54"/>
      <c r="G67" s="58"/>
    </row>
    <row r="68" spans="1:7" ht="53.1" customHeight="1" x14ac:dyDescent="0.25">
      <c r="A68" s="50"/>
      <c r="B68" s="54"/>
      <c r="C68" s="54"/>
      <c r="D68" s="50"/>
      <c r="E68" s="54"/>
      <c r="F68" s="54"/>
      <c r="G68" s="58"/>
    </row>
    <row r="69" spans="1:7" ht="53.1" customHeight="1" x14ac:dyDescent="0.25">
      <c r="A69" s="50"/>
      <c r="B69" s="54"/>
      <c r="C69" s="54"/>
      <c r="D69" s="50"/>
      <c r="E69" s="54"/>
      <c r="F69" s="54"/>
      <c r="G69" s="58"/>
    </row>
    <row r="70" spans="1:7" ht="53.1" customHeight="1" x14ac:dyDescent="0.25">
      <c r="A70" s="50"/>
      <c r="B70" s="54"/>
      <c r="C70" s="54"/>
      <c r="D70" s="50"/>
      <c r="E70" s="54"/>
      <c r="F70" s="54"/>
      <c r="G70" s="58"/>
    </row>
    <row r="71" spans="1:7" ht="53.1" customHeight="1" x14ac:dyDescent="0.25">
      <c r="A71" s="50"/>
      <c r="B71" s="54"/>
      <c r="C71" s="54"/>
      <c r="D71" s="50"/>
      <c r="E71" s="54"/>
      <c r="F71" s="54"/>
      <c r="G71" s="58"/>
    </row>
    <row r="72" spans="1:7" ht="53.1" customHeight="1" x14ac:dyDescent="0.25">
      <c r="A72" s="50"/>
      <c r="B72" s="54"/>
      <c r="C72" s="54"/>
      <c r="D72" s="50"/>
      <c r="E72" s="54"/>
      <c r="F72" s="54"/>
      <c r="G72" s="58"/>
    </row>
    <row r="73" spans="1:7" ht="53.1" customHeight="1" x14ac:dyDescent="0.25">
      <c r="A73" s="50"/>
      <c r="B73" s="54"/>
      <c r="C73" s="54"/>
      <c r="D73" s="50"/>
      <c r="E73" s="54"/>
      <c r="F73" s="54"/>
      <c r="G73" s="58"/>
    </row>
    <row r="74" spans="1:7" ht="53.1" customHeight="1" x14ac:dyDescent="0.25">
      <c r="A74" s="50"/>
      <c r="B74" s="54"/>
      <c r="C74" s="54"/>
      <c r="D74" s="50"/>
      <c r="E74" s="54"/>
      <c r="F74" s="54"/>
      <c r="G74" s="58"/>
    </row>
    <row r="75" spans="1:7" ht="53.1" customHeight="1" x14ac:dyDescent="0.25">
      <c r="A75" s="50"/>
      <c r="B75" s="54"/>
      <c r="C75" s="54"/>
      <c r="D75" s="50"/>
      <c r="E75" s="54"/>
      <c r="F75" s="54"/>
      <c r="G75" s="58"/>
    </row>
    <row r="76" spans="1:7" ht="53.1" customHeight="1" x14ac:dyDescent="0.25">
      <c r="A76" s="50"/>
      <c r="B76" s="54"/>
      <c r="C76" s="54"/>
      <c r="D76" s="50"/>
      <c r="E76" s="54"/>
      <c r="F76" s="54"/>
      <c r="G76" s="58"/>
    </row>
    <row r="77" spans="1:7" ht="53.1" customHeight="1" x14ac:dyDescent="0.25">
      <c r="A77" s="50"/>
      <c r="B77" s="54"/>
      <c r="C77" s="54"/>
      <c r="D77" s="50"/>
      <c r="E77" s="54"/>
      <c r="F77" s="54"/>
      <c r="G77" s="58"/>
    </row>
    <row r="78" spans="1:7" ht="53.1" customHeight="1" x14ac:dyDescent="0.25">
      <c r="A78" s="50"/>
      <c r="B78" s="54"/>
      <c r="C78" s="54"/>
      <c r="D78" s="50"/>
      <c r="E78" s="54"/>
      <c r="F78" s="54"/>
      <c r="G78" s="58"/>
    </row>
    <row r="79" spans="1:7" ht="53.1" customHeight="1" x14ac:dyDescent="0.25">
      <c r="A79" s="50"/>
      <c r="B79" s="54"/>
      <c r="C79" s="54"/>
      <c r="D79" s="50"/>
      <c r="E79" s="54"/>
      <c r="F79" s="54"/>
      <c r="G79" s="58"/>
    </row>
    <row r="80" spans="1:7" ht="53.1" customHeight="1" x14ac:dyDescent="0.25">
      <c r="A80" s="50"/>
      <c r="B80" s="54"/>
      <c r="C80" s="54"/>
      <c r="D80" s="50"/>
      <c r="E80" s="54"/>
      <c r="F80" s="54"/>
      <c r="G80" s="58"/>
    </row>
    <row r="81" spans="1:7" ht="53.1" customHeight="1" x14ac:dyDescent="0.25">
      <c r="A81" s="50"/>
      <c r="B81" s="54"/>
      <c r="C81" s="54"/>
      <c r="D81" s="50"/>
      <c r="E81" s="54"/>
      <c r="F81" s="54"/>
      <c r="G81" s="58"/>
    </row>
    <row r="82" spans="1:7" ht="53.1" customHeight="1" x14ac:dyDescent="0.25">
      <c r="A82" s="50"/>
      <c r="B82" s="54"/>
      <c r="C82" s="54"/>
      <c r="D82" s="50"/>
      <c r="E82" s="54"/>
      <c r="F82" s="54"/>
      <c r="G82" s="58"/>
    </row>
    <row r="83" spans="1:7" ht="53.1" customHeight="1" x14ac:dyDescent="0.25">
      <c r="A83" s="50"/>
      <c r="B83" s="54"/>
      <c r="C83" s="54"/>
      <c r="D83" s="50"/>
      <c r="E83" s="54"/>
      <c r="F83" s="54"/>
      <c r="G83" s="58"/>
    </row>
    <row r="84" spans="1:7" ht="53.1" customHeight="1" x14ac:dyDescent="0.25">
      <c r="A84" s="50"/>
      <c r="B84" s="54"/>
      <c r="C84" s="54"/>
      <c r="D84" s="50"/>
      <c r="E84" s="54"/>
      <c r="F84" s="54"/>
      <c r="G84" s="58"/>
    </row>
    <row r="85" spans="1:7" ht="53.1" customHeight="1" x14ac:dyDescent="0.25">
      <c r="A85" s="50"/>
      <c r="B85" s="54"/>
      <c r="C85" s="54"/>
      <c r="D85" s="50"/>
      <c r="E85" s="54"/>
      <c r="F85" s="54"/>
      <c r="G85" s="58"/>
    </row>
    <row r="86" spans="1:7" ht="53.1" customHeight="1" x14ac:dyDescent="0.25">
      <c r="A86" s="50"/>
      <c r="B86" s="54"/>
      <c r="C86" s="54"/>
      <c r="D86" s="50"/>
      <c r="E86" s="54"/>
      <c r="F86" s="54"/>
      <c r="G86" s="58"/>
    </row>
    <row r="87" spans="1:7" ht="53.1" customHeight="1" x14ac:dyDescent="0.25">
      <c r="A87" s="50"/>
      <c r="B87" s="54"/>
      <c r="C87" s="54"/>
      <c r="D87" s="50"/>
      <c r="E87" s="54"/>
      <c r="F87" s="54"/>
      <c r="G87" s="58"/>
    </row>
    <row r="88" spans="1:7" ht="53.1" customHeight="1" x14ac:dyDescent="0.25">
      <c r="A88" s="50"/>
      <c r="B88" s="54"/>
      <c r="C88" s="54"/>
      <c r="D88" s="50"/>
      <c r="E88" s="54"/>
      <c r="F88" s="54"/>
      <c r="G88" s="58"/>
    </row>
    <row r="89" spans="1:7" ht="53.1" customHeight="1" x14ac:dyDescent="0.25">
      <c r="A89" s="50"/>
      <c r="B89" s="54"/>
      <c r="C89" s="54"/>
      <c r="D89" s="50"/>
      <c r="E89" s="54"/>
      <c r="F89" s="54"/>
      <c r="G89" s="58"/>
    </row>
    <row r="90" spans="1:7" ht="53.1" customHeight="1" x14ac:dyDescent="0.25">
      <c r="A90" s="50"/>
      <c r="B90" s="54"/>
      <c r="C90" s="54"/>
      <c r="D90" s="50"/>
      <c r="E90" s="54"/>
      <c r="F90" s="54"/>
      <c r="G90" s="58"/>
    </row>
    <row r="91" spans="1:7" ht="53.1" customHeight="1" x14ac:dyDescent="0.25">
      <c r="A91" s="50"/>
      <c r="B91" s="54"/>
      <c r="C91" s="54"/>
      <c r="D91" s="50"/>
      <c r="E91" s="54"/>
      <c r="F91" s="54"/>
      <c r="G91" s="58"/>
    </row>
    <row r="92" spans="1:7" ht="53.1" customHeight="1" x14ac:dyDescent="0.25">
      <c r="A92" s="50"/>
      <c r="B92" s="54"/>
      <c r="C92" s="54"/>
      <c r="D92" s="50"/>
      <c r="E92" s="54"/>
      <c r="F92" s="54"/>
      <c r="G92" s="58"/>
    </row>
    <row r="93" spans="1:7" ht="53.1" customHeight="1" x14ac:dyDescent="0.25">
      <c r="A93" s="50"/>
      <c r="B93" s="54"/>
      <c r="C93" s="54"/>
      <c r="D93" s="50"/>
      <c r="E93" s="54"/>
      <c r="F93" s="54"/>
      <c r="G93" s="58"/>
    </row>
    <row r="94" spans="1:7" ht="53.1" customHeight="1" x14ac:dyDescent="0.25">
      <c r="A94" s="50"/>
      <c r="B94" s="54"/>
      <c r="C94" s="54"/>
      <c r="D94" s="50"/>
      <c r="E94" s="54"/>
      <c r="F94" s="54"/>
      <c r="G94" s="58"/>
    </row>
    <row r="95" spans="1:7" ht="53.1" customHeight="1" x14ac:dyDescent="0.25">
      <c r="A95" s="50"/>
      <c r="B95" s="54"/>
      <c r="C95" s="54"/>
      <c r="D95" s="50"/>
      <c r="E95" s="54"/>
      <c r="F95" s="54"/>
      <c r="G95" s="58"/>
    </row>
    <row r="96" spans="1:7" ht="53.1" customHeight="1" x14ac:dyDescent="0.25">
      <c r="A96" s="50"/>
      <c r="B96" s="54"/>
      <c r="C96" s="54"/>
      <c r="D96" s="50"/>
      <c r="E96" s="54"/>
      <c r="F96" s="54"/>
      <c r="G96" s="58"/>
    </row>
    <row r="97" spans="1:7" ht="53.1" customHeight="1" x14ac:dyDescent="0.25">
      <c r="A97" s="50"/>
      <c r="B97" s="54"/>
      <c r="C97" s="54"/>
      <c r="D97" s="50"/>
      <c r="E97" s="54"/>
      <c r="F97" s="54"/>
      <c r="G97" s="58"/>
    </row>
    <row r="98" spans="1:7" ht="53.1" customHeight="1" x14ac:dyDescent="0.25">
      <c r="A98" s="50"/>
      <c r="B98" s="54"/>
      <c r="C98" s="54"/>
      <c r="D98" s="50"/>
      <c r="E98" s="54"/>
      <c r="F98" s="54"/>
      <c r="G98" s="58"/>
    </row>
    <row r="99" spans="1:7" ht="53.1" customHeight="1" x14ac:dyDescent="0.25">
      <c r="A99" s="50"/>
      <c r="B99" s="54"/>
      <c r="C99" s="54"/>
      <c r="D99" s="50"/>
      <c r="E99" s="54"/>
      <c r="F99" s="54"/>
      <c r="G99" s="58"/>
    </row>
    <row r="100" spans="1:7" ht="53.1" customHeight="1" x14ac:dyDescent="0.25">
      <c r="A100" s="50"/>
      <c r="B100" s="54"/>
      <c r="C100" s="54"/>
      <c r="D100" s="50"/>
      <c r="E100" s="54"/>
      <c r="F100" s="54"/>
      <c r="G100" s="58"/>
    </row>
    <row r="101" spans="1:7" ht="53.1" customHeight="1" x14ac:dyDescent="0.25">
      <c r="A101" s="50"/>
      <c r="B101" s="54"/>
      <c r="C101" s="54"/>
      <c r="D101" s="50"/>
      <c r="E101" s="54"/>
      <c r="F101" s="54"/>
      <c r="G101" s="58"/>
    </row>
    <row r="102" spans="1:7" ht="53.1" customHeight="1" x14ac:dyDescent="0.25">
      <c r="A102" s="50"/>
      <c r="B102" s="54"/>
      <c r="C102" s="54"/>
      <c r="D102" s="50"/>
      <c r="E102" s="54"/>
      <c r="F102" s="54"/>
      <c r="G102" s="58"/>
    </row>
    <row r="103" spans="1:7" ht="53.1" customHeight="1" x14ac:dyDescent="0.25">
      <c r="A103" s="50"/>
      <c r="B103" s="54"/>
      <c r="C103" s="54"/>
      <c r="D103" s="50"/>
      <c r="E103" s="54"/>
      <c r="F103" s="54"/>
      <c r="G103" s="58"/>
    </row>
    <row r="104" spans="1:7" ht="53.1" customHeight="1" x14ac:dyDescent="0.25">
      <c r="A104" s="50"/>
      <c r="B104" s="54"/>
      <c r="C104" s="54"/>
      <c r="D104" s="50"/>
      <c r="E104" s="54"/>
      <c r="F104" s="54"/>
      <c r="G104" s="58"/>
    </row>
    <row r="105" spans="1:7" ht="53.1" customHeight="1" x14ac:dyDescent="0.25">
      <c r="A105" s="50"/>
      <c r="B105" s="54"/>
      <c r="C105" s="54"/>
      <c r="D105" s="50"/>
      <c r="E105" s="54"/>
      <c r="F105" s="54"/>
      <c r="G105" s="58"/>
    </row>
    <row r="106" spans="1:7" ht="53.1" customHeight="1" x14ac:dyDescent="0.25">
      <c r="A106" s="50"/>
      <c r="B106" s="54"/>
      <c r="C106" s="54"/>
      <c r="D106" s="50"/>
      <c r="E106" s="54"/>
      <c r="F106" s="54"/>
      <c r="G106" s="58"/>
    </row>
    <row r="107" spans="1:7" ht="53.1" customHeight="1" x14ac:dyDescent="0.25">
      <c r="A107" s="50"/>
      <c r="B107" s="54"/>
      <c r="C107" s="54"/>
      <c r="D107" s="50"/>
      <c r="E107" s="54"/>
      <c r="F107" s="54"/>
      <c r="G107" s="58"/>
    </row>
    <row r="108" spans="1:7" ht="53.1" customHeight="1" x14ac:dyDescent="0.25">
      <c r="A108" s="50"/>
      <c r="B108" s="54"/>
      <c r="C108" s="54"/>
      <c r="D108" s="50"/>
      <c r="E108" s="54"/>
      <c r="F108" s="54"/>
      <c r="G108" s="58"/>
    </row>
    <row r="109" spans="1:7" ht="53.1" customHeight="1" x14ac:dyDescent="0.25">
      <c r="A109" s="50"/>
      <c r="B109" s="54"/>
      <c r="C109" s="54"/>
      <c r="D109" s="50"/>
      <c r="E109" s="54"/>
      <c r="F109" s="54"/>
      <c r="G109" s="58"/>
    </row>
    <row r="110" spans="1:7" ht="53.1" customHeight="1" x14ac:dyDescent="0.25">
      <c r="A110" s="50"/>
      <c r="B110" s="54"/>
      <c r="C110" s="54"/>
      <c r="D110" s="50"/>
      <c r="E110" s="54"/>
      <c r="F110" s="54"/>
      <c r="G110" s="58"/>
    </row>
    <row r="111" spans="1:7" ht="53.1" customHeight="1" x14ac:dyDescent="0.25">
      <c r="A111" s="50"/>
      <c r="B111" s="54"/>
      <c r="C111" s="54"/>
      <c r="D111" s="50"/>
      <c r="E111" s="54"/>
      <c r="F111" s="54"/>
      <c r="G111" s="58"/>
    </row>
    <row r="112" spans="1:7" ht="53.1" customHeight="1" x14ac:dyDescent="0.25">
      <c r="A112" s="50"/>
      <c r="B112" s="54"/>
      <c r="C112" s="54"/>
      <c r="D112" s="50"/>
      <c r="E112" s="54"/>
      <c r="F112" s="54"/>
      <c r="G112" s="58"/>
    </row>
    <row r="113" spans="1:7" ht="53.1" customHeight="1" x14ac:dyDescent="0.25">
      <c r="A113" s="50"/>
      <c r="B113" s="54"/>
      <c r="C113" s="54"/>
      <c r="D113" s="50"/>
      <c r="E113" s="54"/>
      <c r="F113" s="54"/>
      <c r="G113" s="58"/>
    </row>
    <row r="114" spans="1:7" ht="53.1" customHeight="1" x14ac:dyDescent="0.25">
      <c r="A114" s="50"/>
      <c r="B114" s="54"/>
      <c r="C114" s="54"/>
      <c r="D114" s="50"/>
      <c r="E114" s="54"/>
      <c r="F114" s="54"/>
      <c r="G114" s="58"/>
    </row>
    <row r="115" spans="1:7" ht="53.1" customHeight="1" x14ac:dyDescent="0.25">
      <c r="A115" s="50"/>
      <c r="B115" s="54"/>
      <c r="C115" s="54"/>
      <c r="D115" s="50"/>
      <c r="E115" s="54"/>
      <c r="F115" s="54"/>
      <c r="G115" s="58"/>
    </row>
    <row r="116" spans="1:7" ht="53.1" customHeight="1" x14ac:dyDescent="0.25">
      <c r="A116" s="50"/>
      <c r="B116" s="54"/>
      <c r="C116" s="54"/>
      <c r="D116" s="50"/>
      <c r="E116" s="54"/>
      <c r="F116" s="54"/>
      <c r="G116" s="58"/>
    </row>
    <row r="117" spans="1:7" ht="53.1" customHeight="1" x14ac:dyDescent="0.25">
      <c r="A117" s="50"/>
      <c r="B117" s="54"/>
      <c r="C117" s="54"/>
      <c r="D117" s="50"/>
      <c r="E117" s="54"/>
      <c r="F117" s="54"/>
      <c r="G117" s="58"/>
    </row>
    <row r="118" spans="1:7" ht="53.1" customHeight="1" x14ac:dyDescent="0.25">
      <c r="A118" s="50"/>
      <c r="B118" s="54"/>
      <c r="C118" s="54"/>
      <c r="D118" s="50"/>
      <c r="E118" s="54"/>
      <c r="F118" s="54"/>
      <c r="G118" s="58"/>
    </row>
    <row r="119" spans="1:7" ht="53.1" customHeight="1" x14ac:dyDescent="0.25">
      <c r="A119" s="50"/>
      <c r="B119" s="54"/>
      <c r="C119" s="54"/>
      <c r="D119" s="50"/>
      <c r="E119" s="54"/>
      <c r="F119" s="54"/>
      <c r="G119" s="58"/>
    </row>
    <row r="120" spans="1:7" ht="53.1" customHeight="1" x14ac:dyDescent="0.25">
      <c r="A120" s="50"/>
      <c r="B120" s="54"/>
      <c r="C120" s="54"/>
      <c r="D120" s="50"/>
      <c r="E120" s="54"/>
      <c r="F120" s="54"/>
      <c r="G120" s="58"/>
    </row>
    <row r="121" spans="1:7" ht="53.1" customHeight="1" x14ac:dyDescent="0.25">
      <c r="A121" s="50"/>
      <c r="B121" s="54"/>
      <c r="C121" s="54"/>
      <c r="D121" s="50"/>
      <c r="E121" s="54"/>
      <c r="F121" s="54"/>
      <c r="G121" s="58"/>
    </row>
    <row r="122" spans="1:7" ht="53.1" customHeight="1" x14ac:dyDescent="0.25">
      <c r="A122" s="50"/>
      <c r="B122" s="54"/>
      <c r="C122" s="54"/>
      <c r="D122" s="50"/>
      <c r="E122" s="54"/>
      <c r="F122" s="54"/>
      <c r="G122" s="58"/>
    </row>
    <row r="123" spans="1:7" ht="53.1" customHeight="1" x14ac:dyDescent="0.25">
      <c r="A123" s="50"/>
      <c r="B123" s="54"/>
      <c r="C123" s="54"/>
      <c r="D123" s="50"/>
      <c r="E123" s="54"/>
      <c r="F123" s="54"/>
      <c r="G123" s="58"/>
    </row>
    <row r="124" spans="1:7" ht="53.1" customHeight="1" x14ac:dyDescent="0.25">
      <c r="A124" s="50"/>
      <c r="B124" s="54"/>
      <c r="C124" s="54"/>
      <c r="D124" s="50"/>
      <c r="E124" s="54"/>
      <c r="F124" s="54"/>
      <c r="G124" s="58"/>
    </row>
    <row r="125" spans="1:7" ht="53.1" customHeight="1" x14ac:dyDescent="0.25">
      <c r="A125" s="50"/>
      <c r="B125" s="54"/>
      <c r="C125" s="54"/>
      <c r="D125" s="50"/>
      <c r="E125" s="54"/>
      <c r="F125" s="54"/>
      <c r="G125" s="58"/>
    </row>
    <row r="126" spans="1:7" ht="53.1" customHeight="1" x14ac:dyDescent="0.25">
      <c r="A126" s="50"/>
      <c r="B126" s="54"/>
      <c r="C126" s="54"/>
      <c r="D126" s="50"/>
      <c r="E126" s="54"/>
      <c r="F126" s="54"/>
      <c r="G126" s="58"/>
    </row>
    <row r="127" spans="1:7" ht="53.1" customHeight="1" x14ac:dyDescent="0.25">
      <c r="A127" s="50"/>
      <c r="B127" s="54"/>
      <c r="C127" s="54"/>
      <c r="D127" s="50"/>
      <c r="E127" s="54"/>
      <c r="F127" s="54"/>
      <c r="G127" s="58"/>
    </row>
    <row r="128" spans="1:7" ht="53.1" customHeight="1" x14ac:dyDescent="0.25">
      <c r="A128" s="50"/>
      <c r="B128" s="54"/>
      <c r="C128" s="54"/>
      <c r="D128" s="50"/>
      <c r="E128" s="54"/>
      <c r="F128" s="54"/>
      <c r="G128" s="58"/>
    </row>
    <row r="129" spans="1:7" ht="53.1" customHeight="1" x14ac:dyDescent="0.25">
      <c r="A129" s="50"/>
      <c r="B129" s="54"/>
      <c r="C129" s="54"/>
      <c r="D129" s="50"/>
      <c r="E129" s="54"/>
      <c r="F129" s="54"/>
      <c r="G129" s="58"/>
    </row>
    <row r="130" spans="1:7" ht="53.1" customHeight="1" x14ac:dyDescent="0.25">
      <c r="A130" s="50"/>
      <c r="B130" s="54"/>
      <c r="C130" s="54"/>
      <c r="D130" s="50"/>
      <c r="E130" s="54"/>
      <c r="F130" s="54"/>
      <c r="G130" s="58"/>
    </row>
    <row r="131" spans="1:7" ht="53.1" customHeight="1" x14ac:dyDescent="0.25">
      <c r="A131" s="50"/>
      <c r="B131" s="54"/>
      <c r="C131" s="54"/>
      <c r="D131" s="50"/>
      <c r="E131" s="54"/>
      <c r="F131" s="54"/>
      <c r="G131" s="58"/>
    </row>
    <row r="132" spans="1:7" ht="53.1" customHeight="1" x14ac:dyDescent="0.25">
      <c r="A132" s="50"/>
      <c r="B132" s="54"/>
      <c r="C132" s="54"/>
      <c r="D132" s="50"/>
      <c r="E132" s="54"/>
      <c r="F132" s="54"/>
      <c r="G132" s="58"/>
    </row>
    <row r="133" spans="1:7" ht="53.1" customHeight="1" x14ac:dyDescent="0.25">
      <c r="A133" s="50"/>
      <c r="B133" s="54"/>
      <c r="C133" s="54"/>
      <c r="D133" s="50"/>
      <c r="E133" s="54"/>
      <c r="F133" s="54"/>
      <c r="G133" s="58"/>
    </row>
    <row r="134" spans="1:7" ht="53.1" customHeight="1" x14ac:dyDescent="0.25">
      <c r="A134" s="50"/>
      <c r="B134" s="54"/>
      <c r="C134" s="54"/>
      <c r="D134" s="50"/>
      <c r="E134" s="54"/>
      <c r="F134" s="54"/>
      <c r="G134" s="58"/>
    </row>
    <row r="135" spans="1:7" ht="53.1" customHeight="1" x14ac:dyDescent="0.25">
      <c r="A135" s="50"/>
      <c r="B135" s="54"/>
      <c r="C135" s="54"/>
      <c r="D135" s="50"/>
      <c r="E135" s="54"/>
      <c r="F135" s="54"/>
      <c r="G135" s="58"/>
    </row>
    <row r="136" spans="1:7" ht="53.1" customHeight="1" x14ac:dyDescent="0.25">
      <c r="A136" s="50"/>
      <c r="B136" s="54"/>
      <c r="C136" s="54"/>
      <c r="D136" s="50"/>
      <c r="E136" s="54"/>
      <c r="F136" s="54"/>
      <c r="G136" s="58"/>
    </row>
    <row r="137" spans="1:7" ht="53.1" customHeight="1" x14ac:dyDescent="0.25">
      <c r="A137" s="50"/>
      <c r="B137" s="54"/>
      <c r="C137" s="54"/>
      <c r="D137" s="50"/>
      <c r="E137" s="54"/>
      <c r="F137" s="54"/>
      <c r="G137" s="58"/>
    </row>
    <row r="138" spans="1:7" ht="53.1" customHeight="1" x14ac:dyDescent="0.25">
      <c r="A138" s="50"/>
      <c r="B138" s="54"/>
      <c r="C138" s="54"/>
      <c r="D138" s="50"/>
      <c r="E138" s="54"/>
      <c r="F138" s="54"/>
      <c r="G138" s="58"/>
    </row>
    <row r="139" spans="1:7" ht="53.1" customHeight="1" x14ac:dyDescent="0.25">
      <c r="A139" s="50"/>
      <c r="B139" s="54"/>
      <c r="C139" s="54"/>
      <c r="D139" s="50"/>
      <c r="E139" s="54"/>
      <c r="F139" s="54"/>
      <c r="G139" s="58"/>
    </row>
    <row r="140" spans="1:7" ht="53.1" customHeight="1" x14ac:dyDescent="0.25">
      <c r="A140" s="50"/>
      <c r="B140" s="54"/>
      <c r="C140" s="54"/>
      <c r="D140" s="50"/>
      <c r="E140" s="54"/>
      <c r="F140" s="54"/>
      <c r="G140" s="58"/>
    </row>
    <row r="141" spans="1:7" ht="53.1" customHeight="1" x14ac:dyDescent="0.25">
      <c r="A141" s="50"/>
      <c r="B141" s="54"/>
      <c r="C141" s="54"/>
      <c r="D141" s="50"/>
      <c r="E141" s="54"/>
      <c r="F141" s="54"/>
      <c r="G141" s="58"/>
    </row>
    <row r="142" spans="1:7" ht="53.1" customHeight="1" x14ac:dyDescent="0.25">
      <c r="A142" s="50"/>
      <c r="B142" s="54"/>
      <c r="C142" s="54"/>
      <c r="D142" s="50"/>
      <c r="E142" s="54"/>
      <c r="F142" s="54"/>
      <c r="G142" s="58"/>
    </row>
    <row r="143" spans="1:7" ht="53.1" customHeight="1" x14ac:dyDescent="0.25">
      <c r="A143" s="50"/>
      <c r="B143" s="54"/>
      <c r="C143" s="54"/>
      <c r="D143" s="50"/>
      <c r="E143" s="54"/>
      <c r="F143" s="54"/>
      <c r="G143" s="58"/>
    </row>
    <row r="144" spans="1:7" ht="53.1" customHeight="1" x14ac:dyDescent="0.25">
      <c r="A144" s="50"/>
      <c r="B144" s="54"/>
      <c r="C144" s="54"/>
      <c r="D144" s="50"/>
      <c r="E144" s="54"/>
      <c r="F144" s="54"/>
      <c r="G144" s="58"/>
    </row>
    <row r="145" spans="1:7" ht="53.1" customHeight="1" x14ac:dyDescent="0.25">
      <c r="A145" s="50"/>
      <c r="B145" s="54"/>
      <c r="C145" s="54"/>
      <c r="D145" s="50"/>
      <c r="E145" s="54"/>
      <c r="F145" s="54"/>
      <c r="G145" s="58"/>
    </row>
    <row r="146" spans="1:7" ht="53.1" customHeight="1" x14ac:dyDescent="0.25">
      <c r="A146" s="50"/>
      <c r="B146" s="54"/>
      <c r="C146" s="54"/>
      <c r="D146" s="50"/>
      <c r="E146" s="54"/>
      <c r="F146" s="54"/>
      <c r="G146" s="58"/>
    </row>
    <row r="147" spans="1:7" ht="53.1" customHeight="1" x14ac:dyDescent="0.25">
      <c r="A147" s="50"/>
      <c r="B147" s="54"/>
      <c r="C147" s="54"/>
      <c r="D147" s="50"/>
      <c r="E147" s="54"/>
      <c r="F147" s="54"/>
      <c r="G147" s="58"/>
    </row>
    <row r="148" spans="1:7" ht="53.1" customHeight="1" x14ac:dyDescent="0.25">
      <c r="A148" s="50"/>
      <c r="B148" s="54"/>
      <c r="C148" s="54"/>
      <c r="D148" s="50"/>
      <c r="E148" s="54"/>
      <c r="F148" s="54"/>
      <c r="G148" s="58"/>
    </row>
    <row r="149" spans="1:7" ht="53.1" customHeight="1" x14ac:dyDescent="0.25">
      <c r="A149" s="50"/>
      <c r="B149" s="54"/>
      <c r="C149" s="54"/>
      <c r="D149" s="50"/>
      <c r="E149" s="54"/>
      <c r="F149" s="54"/>
      <c r="G149" s="58"/>
    </row>
    <row r="150" spans="1:7" ht="53.1" customHeight="1" x14ac:dyDescent="0.25">
      <c r="A150" s="50"/>
      <c r="B150" s="54"/>
      <c r="C150" s="54"/>
      <c r="D150" s="50"/>
      <c r="E150" s="54"/>
      <c r="F150" s="54"/>
      <c r="G150" s="58"/>
    </row>
    <row r="151" spans="1:7" ht="53.1" customHeight="1" x14ac:dyDescent="0.25">
      <c r="A151" s="50"/>
      <c r="B151" s="54"/>
      <c r="C151" s="54"/>
      <c r="D151" s="50"/>
      <c r="E151" s="54"/>
      <c r="F151" s="54"/>
      <c r="G151" s="58"/>
    </row>
    <row r="152" spans="1:7" ht="53.1" customHeight="1" x14ac:dyDescent="0.25">
      <c r="A152" s="50"/>
      <c r="B152" s="54"/>
      <c r="C152" s="54"/>
      <c r="D152" s="50"/>
      <c r="E152" s="54"/>
      <c r="F152" s="54"/>
      <c r="G152" s="58"/>
    </row>
    <row r="153" spans="1:7" ht="53.1" customHeight="1" x14ac:dyDescent="0.25">
      <c r="A153" s="50"/>
      <c r="B153" s="54"/>
      <c r="C153" s="54"/>
      <c r="D153" s="50"/>
      <c r="E153" s="54"/>
      <c r="F153" s="54"/>
      <c r="G153" s="58"/>
    </row>
    <row r="154" spans="1:7" ht="53.1" customHeight="1" x14ac:dyDescent="0.25">
      <c r="A154" s="50"/>
      <c r="B154" s="54"/>
      <c r="C154" s="54"/>
      <c r="D154" s="50"/>
      <c r="E154" s="54"/>
      <c r="F154" s="54"/>
      <c r="G154" s="58"/>
    </row>
    <row r="155" spans="1:7" ht="53.1" customHeight="1" x14ac:dyDescent="0.25">
      <c r="A155" s="50"/>
      <c r="B155" s="54"/>
      <c r="C155" s="54"/>
      <c r="D155" s="50"/>
      <c r="E155" s="54"/>
      <c r="F155" s="54"/>
      <c r="G155" s="58"/>
    </row>
    <row r="156" spans="1:7" ht="53.1" customHeight="1" x14ac:dyDescent="0.25">
      <c r="A156" s="50"/>
      <c r="B156" s="54"/>
      <c r="C156" s="54"/>
      <c r="D156" s="50"/>
      <c r="E156" s="54"/>
      <c r="F156" s="54"/>
      <c r="G156" s="58"/>
    </row>
    <row r="157" spans="1:7" ht="53.1" customHeight="1" x14ac:dyDescent="0.25">
      <c r="A157" s="50"/>
      <c r="B157" s="54"/>
      <c r="C157" s="54"/>
      <c r="D157" s="50"/>
      <c r="E157" s="54"/>
      <c r="F157" s="54"/>
      <c r="G157" s="58"/>
    </row>
    <row r="158" spans="1:7" ht="53.1" customHeight="1" x14ac:dyDescent="0.25">
      <c r="A158" s="50"/>
      <c r="B158" s="54"/>
      <c r="C158" s="54"/>
      <c r="D158" s="50"/>
      <c r="E158" s="54"/>
      <c r="F158" s="54"/>
      <c r="G158" s="58"/>
    </row>
    <row r="159" spans="1:7" ht="53.1" customHeight="1" x14ac:dyDescent="0.25">
      <c r="A159" s="50"/>
      <c r="B159" s="54"/>
      <c r="C159" s="54"/>
      <c r="D159" s="50"/>
      <c r="E159" s="54"/>
      <c r="F159" s="54"/>
      <c r="G159" s="58"/>
    </row>
    <row r="160" spans="1:7" ht="53.1" customHeight="1" x14ac:dyDescent="0.25">
      <c r="A160" s="50"/>
      <c r="B160" s="54"/>
      <c r="C160" s="54"/>
      <c r="D160" s="50"/>
      <c r="E160" s="54"/>
      <c r="F160" s="54"/>
      <c r="G160" s="58"/>
    </row>
    <row r="161" spans="1:7" ht="53.1" customHeight="1" x14ac:dyDescent="0.25">
      <c r="A161" s="50"/>
      <c r="B161" s="54"/>
      <c r="C161" s="54"/>
      <c r="D161" s="50"/>
      <c r="E161" s="54"/>
      <c r="F161" s="54"/>
      <c r="G161" s="58"/>
    </row>
    <row r="162" spans="1:7" ht="53.1" customHeight="1" x14ac:dyDescent="0.25">
      <c r="A162" s="50"/>
      <c r="B162" s="54"/>
      <c r="C162" s="54"/>
      <c r="D162" s="50"/>
      <c r="E162" s="54"/>
      <c r="F162" s="54"/>
      <c r="G162" s="58"/>
    </row>
    <row r="163" spans="1:7" ht="53.1" customHeight="1" x14ac:dyDescent="0.25">
      <c r="A163" s="50"/>
      <c r="B163" s="54"/>
      <c r="C163" s="54"/>
      <c r="D163" s="50"/>
      <c r="E163" s="54"/>
      <c r="F163" s="54"/>
      <c r="G163" s="58"/>
    </row>
    <row r="164" spans="1:7" ht="53.1" customHeight="1" x14ac:dyDescent="0.25">
      <c r="A164" s="50"/>
      <c r="B164" s="54"/>
      <c r="C164" s="54"/>
      <c r="D164" s="50"/>
      <c r="E164" s="54"/>
      <c r="F164" s="54"/>
      <c r="G164" s="58"/>
    </row>
    <row r="165" spans="1:7" ht="53.1" customHeight="1" x14ac:dyDescent="0.25">
      <c r="A165" s="50"/>
      <c r="B165" s="54"/>
      <c r="C165" s="54"/>
      <c r="D165" s="50"/>
      <c r="E165" s="54"/>
      <c r="F165" s="54"/>
      <c r="G165" s="58"/>
    </row>
    <row r="166" spans="1:7" ht="53.1" customHeight="1" x14ac:dyDescent="0.25">
      <c r="A166" s="50"/>
      <c r="B166" s="54"/>
      <c r="C166" s="54"/>
      <c r="D166" s="50"/>
      <c r="E166" s="54"/>
      <c r="F166" s="54"/>
      <c r="G166" s="58"/>
    </row>
    <row r="167" spans="1:7" ht="53.1" customHeight="1" x14ac:dyDescent="0.25">
      <c r="A167" s="50"/>
      <c r="B167" s="54"/>
      <c r="C167" s="54"/>
      <c r="D167" s="50"/>
      <c r="E167" s="54"/>
      <c r="F167" s="54"/>
      <c r="G167" s="58"/>
    </row>
    <row r="168" spans="1:7" ht="53.1" customHeight="1" x14ac:dyDescent="0.25">
      <c r="A168" s="50"/>
      <c r="B168" s="54"/>
      <c r="C168" s="54"/>
      <c r="D168" s="50"/>
      <c r="E168" s="54"/>
      <c r="F168" s="54"/>
      <c r="G168" s="58"/>
    </row>
    <row r="169" spans="1:7" ht="53.1" customHeight="1" x14ac:dyDescent="0.25">
      <c r="A169" s="50"/>
      <c r="B169" s="54"/>
      <c r="C169" s="54"/>
      <c r="D169" s="50"/>
      <c r="E169" s="54"/>
      <c r="F169" s="54"/>
      <c r="G169" s="58"/>
    </row>
    <row r="170" spans="1:7" ht="53.1" customHeight="1" x14ac:dyDescent="0.25">
      <c r="A170" s="50"/>
      <c r="B170" s="54"/>
      <c r="C170" s="54"/>
      <c r="D170" s="50"/>
      <c r="E170" s="54"/>
      <c r="F170" s="54"/>
      <c r="G170" s="58"/>
    </row>
    <row r="171" spans="1:7" ht="53.1" customHeight="1" x14ac:dyDescent="0.25">
      <c r="A171" s="50"/>
      <c r="B171" s="54"/>
      <c r="C171" s="54"/>
      <c r="D171" s="50"/>
      <c r="E171" s="54"/>
      <c r="F171" s="54"/>
      <c r="G171" s="58"/>
    </row>
    <row r="172" spans="1:7" ht="53.1" customHeight="1" x14ac:dyDescent="0.25">
      <c r="A172" s="50"/>
      <c r="B172" s="54"/>
      <c r="C172" s="54"/>
      <c r="D172" s="50"/>
      <c r="E172" s="54"/>
      <c r="F172" s="54"/>
      <c r="G172" s="58"/>
    </row>
    <row r="173" spans="1:7" ht="53.1" customHeight="1" x14ac:dyDescent="0.25">
      <c r="A173" s="50"/>
      <c r="B173" s="54"/>
      <c r="C173" s="54"/>
      <c r="D173" s="50"/>
      <c r="E173" s="54"/>
      <c r="F173" s="54"/>
      <c r="G173" s="58"/>
    </row>
    <row r="174" spans="1:7" ht="53.1" customHeight="1" x14ac:dyDescent="0.25">
      <c r="A174" s="50"/>
      <c r="B174" s="54"/>
      <c r="C174" s="54"/>
      <c r="D174" s="50"/>
      <c r="E174" s="54"/>
      <c r="F174" s="54"/>
      <c r="G174" s="58"/>
    </row>
    <row r="175" spans="1:7" ht="53.1" customHeight="1" x14ac:dyDescent="0.25">
      <c r="A175" s="50"/>
      <c r="B175" s="54"/>
      <c r="C175" s="54"/>
      <c r="D175" s="50"/>
      <c r="E175" s="54"/>
      <c r="F175" s="54"/>
      <c r="G175" s="58"/>
    </row>
    <row r="176" spans="1:7" ht="53.1" customHeight="1" x14ac:dyDescent="0.25">
      <c r="A176" s="50"/>
      <c r="B176" s="54"/>
      <c r="C176" s="54"/>
      <c r="D176" s="50"/>
      <c r="E176" s="54"/>
      <c r="F176" s="54"/>
      <c r="G176" s="58"/>
    </row>
    <row r="177" spans="1:7" ht="53.1" customHeight="1" x14ac:dyDescent="0.25">
      <c r="A177" s="50"/>
      <c r="B177" s="54"/>
      <c r="C177" s="54"/>
      <c r="D177" s="50"/>
      <c r="E177" s="54"/>
      <c r="F177" s="54"/>
      <c r="G177" s="58"/>
    </row>
    <row r="178" spans="1:7" ht="53.1" customHeight="1" x14ac:dyDescent="0.25">
      <c r="A178" s="50"/>
      <c r="B178" s="54"/>
      <c r="C178" s="54"/>
      <c r="D178" s="50"/>
      <c r="E178" s="54"/>
      <c r="F178" s="54"/>
      <c r="G178" s="58"/>
    </row>
    <row r="179" spans="1:7" ht="53.1" customHeight="1" x14ac:dyDescent="0.25">
      <c r="A179" s="50"/>
      <c r="B179" s="54"/>
      <c r="C179" s="54"/>
      <c r="D179" s="50"/>
      <c r="E179" s="54"/>
      <c r="F179" s="54"/>
      <c r="G179" s="58"/>
    </row>
    <row r="180" spans="1:7" ht="53.1" customHeight="1" x14ac:dyDescent="0.25">
      <c r="A180" s="50"/>
      <c r="B180" s="54"/>
      <c r="C180" s="54"/>
      <c r="D180" s="50"/>
      <c r="E180" s="54"/>
      <c r="F180" s="54"/>
      <c r="G180" s="58"/>
    </row>
    <row r="181" spans="1:7" ht="53.1" customHeight="1" x14ac:dyDescent="0.25">
      <c r="A181" s="50"/>
      <c r="B181" s="54"/>
      <c r="C181" s="54"/>
      <c r="D181" s="50"/>
      <c r="E181" s="54"/>
      <c r="F181" s="54"/>
      <c r="G181" s="58"/>
    </row>
    <row r="182" spans="1:7" ht="53.1" customHeight="1" x14ac:dyDescent="0.25">
      <c r="A182" s="50"/>
      <c r="B182" s="54"/>
      <c r="C182" s="54"/>
      <c r="D182" s="50"/>
      <c r="E182" s="54"/>
      <c r="F182" s="54"/>
      <c r="G182" s="58"/>
    </row>
    <row r="183" spans="1:7" ht="53.1" customHeight="1" x14ac:dyDescent="0.25">
      <c r="A183" s="50"/>
      <c r="B183" s="54"/>
      <c r="C183" s="54"/>
      <c r="D183" s="50"/>
      <c r="E183" s="54"/>
      <c r="F183" s="54"/>
      <c r="G183" s="58"/>
    </row>
    <row r="184" spans="1:7" ht="53.1" customHeight="1" x14ac:dyDescent="0.25">
      <c r="A184" s="50"/>
      <c r="B184" s="54"/>
      <c r="C184" s="54"/>
      <c r="D184" s="50"/>
      <c r="E184" s="54"/>
      <c r="F184" s="54"/>
      <c r="G184" s="58"/>
    </row>
    <row r="185" spans="1:7" ht="53.1" customHeight="1" x14ac:dyDescent="0.25">
      <c r="A185" s="50"/>
      <c r="B185" s="54"/>
      <c r="C185" s="54"/>
      <c r="D185" s="50"/>
      <c r="E185" s="54"/>
      <c r="F185" s="54"/>
      <c r="G185" s="58"/>
    </row>
    <row r="186" spans="1:7" ht="53.1" customHeight="1" x14ac:dyDescent="0.25">
      <c r="A186" s="50"/>
      <c r="B186" s="54"/>
      <c r="C186" s="54"/>
      <c r="D186" s="50"/>
      <c r="E186" s="54"/>
      <c r="F186" s="54"/>
      <c r="G186" s="58"/>
    </row>
    <row r="187" spans="1:7" ht="53.1" customHeight="1" x14ac:dyDescent="0.25">
      <c r="A187" s="50"/>
      <c r="B187" s="54"/>
      <c r="C187" s="54"/>
      <c r="D187" s="50"/>
      <c r="E187" s="54"/>
      <c r="F187" s="54"/>
      <c r="G187" s="58"/>
    </row>
    <row r="188" spans="1:7" ht="53.1" customHeight="1" x14ac:dyDescent="0.25">
      <c r="A188" s="50"/>
      <c r="B188" s="54"/>
      <c r="C188" s="54"/>
      <c r="D188" s="50"/>
      <c r="E188" s="54"/>
      <c r="F188" s="54"/>
      <c r="G188" s="58"/>
    </row>
    <row r="189" spans="1:7" ht="53.1" customHeight="1" x14ac:dyDescent="0.25">
      <c r="A189" s="50"/>
      <c r="B189" s="54"/>
      <c r="C189" s="54"/>
      <c r="D189" s="50"/>
      <c r="E189" s="54"/>
      <c r="F189" s="54"/>
      <c r="G189" s="58"/>
    </row>
    <row r="190" spans="1:7" ht="53.1" customHeight="1" x14ac:dyDescent="0.25">
      <c r="A190" s="50"/>
      <c r="B190" s="54"/>
      <c r="C190" s="54"/>
      <c r="D190" s="50"/>
      <c r="E190" s="54"/>
      <c r="F190" s="54"/>
      <c r="G190" s="58"/>
    </row>
    <row r="191" spans="1:7" ht="53.1" customHeight="1" x14ac:dyDescent="0.25">
      <c r="A191" s="50"/>
      <c r="B191" s="54"/>
      <c r="C191" s="54"/>
      <c r="D191" s="50"/>
      <c r="E191" s="54"/>
      <c r="F191" s="54"/>
      <c r="G191" s="58"/>
    </row>
    <row r="192" spans="1:7" ht="53.1" customHeight="1" x14ac:dyDescent="0.25">
      <c r="A192" s="50"/>
      <c r="B192" s="54"/>
      <c r="C192" s="54"/>
      <c r="D192" s="50"/>
      <c r="E192" s="54"/>
      <c r="F192" s="54"/>
      <c r="G192" s="58"/>
    </row>
    <row r="193" spans="1:7" ht="53.1" customHeight="1" x14ac:dyDescent="0.25">
      <c r="A193" s="50"/>
      <c r="B193" s="54"/>
      <c r="C193" s="54"/>
      <c r="D193" s="50"/>
      <c r="E193" s="54"/>
      <c r="F193" s="54"/>
      <c r="G193" s="58"/>
    </row>
    <row r="194" spans="1:7" ht="53.1" customHeight="1" x14ac:dyDescent="0.25">
      <c r="A194" s="50"/>
      <c r="B194" s="54"/>
      <c r="C194" s="54"/>
      <c r="D194" s="50"/>
      <c r="E194" s="54"/>
      <c r="F194" s="54"/>
      <c r="G194" s="58"/>
    </row>
    <row r="195" spans="1:7" ht="53.1" customHeight="1" x14ac:dyDescent="0.25">
      <c r="A195" s="50"/>
      <c r="B195" s="54"/>
      <c r="C195" s="54"/>
      <c r="D195" s="50"/>
      <c r="E195" s="54"/>
      <c r="F195" s="54"/>
      <c r="G195" s="58"/>
    </row>
    <row r="196" spans="1:7" ht="53.1" customHeight="1" x14ac:dyDescent="0.25">
      <c r="A196" s="50"/>
      <c r="B196" s="54"/>
      <c r="C196" s="54"/>
      <c r="D196" s="50"/>
      <c r="E196" s="54"/>
      <c r="F196" s="54"/>
      <c r="G196" s="58"/>
    </row>
    <row r="197" spans="1:7" ht="53.1" customHeight="1" x14ac:dyDescent="0.25">
      <c r="A197" s="50"/>
      <c r="B197" s="54"/>
      <c r="C197" s="54"/>
      <c r="D197" s="50"/>
      <c r="E197" s="54"/>
      <c r="F197" s="54"/>
      <c r="G197" s="58"/>
    </row>
    <row r="198" spans="1:7" ht="53.1" customHeight="1" x14ac:dyDescent="0.25">
      <c r="A198" s="50"/>
      <c r="B198" s="54"/>
      <c r="C198" s="54"/>
      <c r="D198" s="50"/>
      <c r="E198" s="54"/>
      <c r="F198" s="54"/>
      <c r="G198" s="58"/>
    </row>
    <row r="199" spans="1:7" ht="53.1" customHeight="1" x14ac:dyDescent="0.25">
      <c r="A199" s="50"/>
      <c r="B199" s="54"/>
      <c r="C199" s="54"/>
      <c r="D199" s="50"/>
      <c r="E199" s="54"/>
      <c r="F199" s="54"/>
      <c r="G199" s="58"/>
    </row>
    <row r="200" spans="1:7" ht="53.1" customHeight="1" x14ac:dyDescent="0.25">
      <c r="A200" s="50"/>
      <c r="B200" s="54"/>
      <c r="C200" s="54"/>
      <c r="D200" s="50"/>
      <c r="E200" s="54"/>
      <c r="F200" s="54"/>
      <c r="G200" s="58"/>
    </row>
    <row r="201" spans="1:7" ht="53.1" customHeight="1" x14ac:dyDescent="0.25">
      <c r="A201" s="50"/>
      <c r="B201" s="54"/>
      <c r="C201" s="54"/>
      <c r="D201" s="50"/>
      <c r="E201" s="54"/>
      <c r="F201" s="54"/>
      <c r="G201" s="58"/>
    </row>
    <row r="202" spans="1:7" ht="53.1" customHeight="1" x14ac:dyDescent="0.25">
      <c r="A202" s="50"/>
      <c r="B202" s="54"/>
      <c r="C202" s="54"/>
      <c r="D202" s="50"/>
      <c r="E202" s="54"/>
      <c r="F202" s="54"/>
      <c r="G202" s="58"/>
    </row>
    <row r="203" spans="1:7" ht="53.1" customHeight="1" x14ac:dyDescent="0.25">
      <c r="A203" s="50"/>
      <c r="B203" s="54"/>
      <c r="C203" s="54"/>
      <c r="D203" s="50"/>
      <c r="E203" s="54"/>
      <c r="F203" s="54"/>
      <c r="G203" s="58"/>
    </row>
    <row r="204" spans="1:7" ht="53.1" customHeight="1" x14ac:dyDescent="0.25">
      <c r="A204" s="50"/>
      <c r="B204" s="54"/>
      <c r="C204" s="54"/>
      <c r="D204" s="50"/>
      <c r="E204" s="54"/>
      <c r="F204" s="54"/>
      <c r="G204" s="58"/>
    </row>
    <row r="205" spans="1:7" ht="53.1" customHeight="1" x14ac:dyDescent="0.25">
      <c r="A205" s="50"/>
      <c r="B205" s="54"/>
      <c r="C205" s="54"/>
      <c r="D205" s="50"/>
      <c r="E205" s="54"/>
      <c r="F205" s="54"/>
      <c r="G205" s="58"/>
    </row>
    <row r="206" spans="1:7" ht="53.1" customHeight="1" x14ac:dyDescent="0.25">
      <c r="A206" s="50"/>
      <c r="B206" s="54"/>
      <c r="C206" s="54"/>
      <c r="D206" s="50"/>
      <c r="E206" s="54"/>
      <c r="F206" s="54"/>
      <c r="G206" s="58"/>
    </row>
    <row r="207" spans="1:7" ht="53.1" customHeight="1" x14ac:dyDescent="0.25">
      <c r="A207" s="50"/>
      <c r="B207" s="54"/>
      <c r="C207" s="54"/>
      <c r="D207" s="50"/>
      <c r="E207" s="54"/>
      <c r="F207" s="54"/>
      <c r="G207" s="58"/>
    </row>
    <row r="208" spans="1:7" ht="53.1" customHeight="1" x14ac:dyDescent="0.25">
      <c r="A208" s="50"/>
      <c r="B208" s="54"/>
      <c r="C208" s="54"/>
      <c r="D208" s="50"/>
      <c r="E208" s="54"/>
      <c r="F208" s="54"/>
      <c r="G208" s="58"/>
    </row>
    <row r="209" spans="1:7" ht="53.1" customHeight="1" x14ac:dyDescent="0.25">
      <c r="A209" s="50"/>
      <c r="B209" s="54"/>
      <c r="C209" s="54"/>
      <c r="D209" s="50"/>
      <c r="E209" s="54"/>
      <c r="F209" s="54"/>
      <c r="G209" s="58"/>
    </row>
    <row r="210" spans="1:7" ht="53.1" customHeight="1" x14ac:dyDescent="0.25">
      <c r="A210" s="50"/>
      <c r="B210" s="54"/>
      <c r="C210" s="54"/>
      <c r="D210" s="50"/>
      <c r="E210" s="54"/>
      <c r="F210" s="54"/>
      <c r="G210" s="58"/>
    </row>
    <row r="211" spans="1:7" ht="53.1" customHeight="1" x14ac:dyDescent="0.25">
      <c r="A211" s="50"/>
      <c r="B211" s="54"/>
      <c r="C211" s="54"/>
      <c r="D211" s="50"/>
      <c r="E211" s="54"/>
      <c r="F211" s="54"/>
      <c r="G211" s="58"/>
    </row>
    <row r="212" spans="1:7" ht="53.1" customHeight="1" x14ac:dyDescent="0.25">
      <c r="A212" s="50"/>
      <c r="B212" s="54"/>
      <c r="C212" s="54"/>
      <c r="D212" s="50"/>
      <c r="E212" s="54"/>
      <c r="F212" s="54"/>
      <c r="G212" s="58"/>
    </row>
    <row r="213" spans="1:7" ht="53.1" customHeight="1" x14ac:dyDescent="0.25">
      <c r="A213" s="50"/>
      <c r="B213" s="54"/>
      <c r="C213" s="54"/>
      <c r="D213" s="50"/>
      <c r="E213" s="54"/>
      <c r="F213" s="54"/>
      <c r="G213" s="58"/>
    </row>
    <row r="214" spans="1:7" ht="53.1" customHeight="1" x14ac:dyDescent="0.25">
      <c r="A214" s="50"/>
      <c r="B214" s="54"/>
      <c r="C214" s="54"/>
      <c r="D214" s="50"/>
      <c r="E214" s="54"/>
      <c r="F214" s="54"/>
      <c r="G214" s="58"/>
    </row>
    <row r="215" spans="1:7" ht="53.1" customHeight="1" x14ac:dyDescent="0.25">
      <c r="A215" s="50"/>
      <c r="B215" s="54"/>
      <c r="C215" s="54"/>
      <c r="D215" s="50"/>
      <c r="E215" s="54"/>
      <c r="F215" s="54"/>
      <c r="G215" s="58"/>
    </row>
    <row r="216" spans="1:7" ht="53.1" customHeight="1" x14ac:dyDescent="0.25">
      <c r="A216" s="50"/>
      <c r="B216" s="54"/>
      <c r="C216" s="54"/>
      <c r="D216" s="50"/>
      <c r="E216" s="54"/>
      <c r="F216" s="54"/>
      <c r="G216" s="58"/>
    </row>
    <row r="217" spans="1:7" ht="53.1" customHeight="1" x14ac:dyDescent="0.25">
      <c r="A217" s="50"/>
      <c r="B217" s="54"/>
      <c r="C217" s="54"/>
      <c r="D217" s="50"/>
      <c r="E217" s="54"/>
      <c r="F217" s="54"/>
      <c r="G217" s="58"/>
    </row>
    <row r="218" spans="1:7" ht="53.1" customHeight="1" x14ac:dyDescent="0.25">
      <c r="A218" s="50"/>
      <c r="B218" s="54"/>
      <c r="C218" s="54"/>
      <c r="D218" s="50"/>
      <c r="E218" s="54"/>
      <c r="F218" s="54"/>
      <c r="G218" s="58"/>
    </row>
    <row r="219" spans="1:7" ht="53.1" customHeight="1" x14ac:dyDescent="0.25">
      <c r="A219" s="50"/>
      <c r="B219" s="54"/>
      <c r="C219" s="54"/>
      <c r="D219" s="50"/>
      <c r="E219" s="54"/>
      <c r="F219" s="54"/>
      <c r="G219" s="58"/>
    </row>
    <row r="220" spans="1:7" ht="53.1" customHeight="1" x14ac:dyDescent="0.25">
      <c r="A220" s="50"/>
      <c r="B220" s="54"/>
      <c r="C220" s="54"/>
      <c r="D220" s="50"/>
      <c r="E220" s="54"/>
      <c r="F220" s="54"/>
      <c r="G220" s="58"/>
    </row>
    <row r="221" spans="1:7" ht="53.1" customHeight="1" x14ac:dyDescent="0.25">
      <c r="A221" s="50"/>
      <c r="B221" s="54"/>
      <c r="C221" s="54"/>
      <c r="D221" s="50"/>
      <c r="E221" s="54"/>
      <c r="F221" s="54"/>
      <c r="G221" s="58"/>
    </row>
    <row r="222" spans="1:7" ht="53.1" customHeight="1" x14ac:dyDescent="0.25">
      <c r="A222" s="50"/>
      <c r="B222" s="54"/>
      <c r="C222" s="54"/>
      <c r="D222" s="50"/>
      <c r="E222" s="54"/>
      <c r="F222" s="54"/>
      <c r="G222" s="58"/>
    </row>
    <row r="223" spans="1:7" ht="53.1" customHeight="1" x14ac:dyDescent="0.25">
      <c r="A223" s="50"/>
      <c r="B223" s="54"/>
      <c r="C223" s="54"/>
      <c r="D223" s="50"/>
      <c r="E223" s="54"/>
      <c r="F223" s="54"/>
      <c r="G223" s="58"/>
    </row>
    <row r="224" spans="1:7" ht="53.1" customHeight="1" x14ac:dyDescent="0.25">
      <c r="A224" s="50"/>
      <c r="B224" s="54"/>
      <c r="C224" s="54"/>
      <c r="D224" s="50"/>
      <c r="E224" s="54"/>
      <c r="F224" s="54"/>
      <c r="G224" s="58"/>
    </row>
    <row r="225" spans="1:7" ht="53.1" customHeight="1" x14ac:dyDescent="0.25">
      <c r="A225" s="50"/>
      <c r="B225" s="54"/>
      <c r="C225" s="54"/>
      <c r="D225" s="50"/>
      <c r="E225" s="54"/>
      <c r="F225" s="54"/>
      <c r="G225" s="58"/>
    </row>
    <row r="226" spans="1:7" ht="53.1" customHeight="1" x14ac:dyDescent="0.25">
      <c r="A226" s="50"/>
      <c r="B226" s="54"/>
      <c r="C226" s="54"/>
      <c r="D226" s="50"/>
      <c r="E226" s="54"/>
      <c r="F226" s="54"/>
      <c r="G226" s="58"/>
    </row>
    <row r="227" spans="1:7" ht="53.1" customHeight="1" x14ac:dyDescent="0.25">
      <c r="A227" s="50"/>
      <c r="B227" s="54"/>
      <c r="C227" s="54"/>
      <c r="D227" s="50"/>
      <c r="E227" s="54"/>
      <c r="F227" s="54"/>
      <c r="G227" s="58"/>
    </row>
    <row r="228" spans="1:7" ht="53.1" customHeight="1" x14ac:dyDescent="0.25">
      <c r="A228" s="50"/>
      <c r="B228" s="54"/>
      <c r="C228" s="54"/>
      <c r="D228" s="50"/>
      <c r="E228" s="54"/>
      <c r="F228" s="54"/>
      <c r="G228" s="58"/>
    </row>
    <row r="229" spans="1:7" ht="53.1" customHeight="1" x14ac:dyDescent="0.25">
      <c r="A229" s="50"/>
      <c r="B229" s="54"/>
      <c r="C229" s="54"/>
      <c r="D229" s="50"/>
      <c r="E229" s="54"/>
      <c r="F229" s="54"/>
      <c r="G229" s="58"/>
    </row>
    <row r="230" spans="1:7" ht="53.1" customHeight="1" x14ac:dyDescent="0.25">
      <c r="A230" s="50"/>
      <c r="B230" s="54"/>
      <c r="C230" s="54"/>
      <c r="D230" s="50"/>
      <c r="E230" s="54"/>
      <c r="F230" s="54"/>
      <c r="G230" s="58"/>
    </row>
    <row r="231" spans="1:7" ht="53.1" customHeight="1" x14ac:dyDescent="0.25">
      <c r="A231" s="50"/>
      <c r="B231" s="54"/>
      <c r="C231" s="54"/>
      <c r="D231" s="50"/>
      <c r="E231" s="54"/>
      <c r="F231" s="54"/>
      <c r="G231" s="58"/>
    </row>
    <row r="232" spans="1:7" ht="53.1" customHeight="1" x14ac:dyDescent="0.25">
      <c r="A232" s="50"/>
      <c r="B232" s="54"/>
      <c r="C232" s="54"/>
      <c r="D232" s="50"/>
      <c r="E232" s="54"/>
      <c r="F232" s="54"/>
      <c r="G232" s="58"/>
    </row>
    <row r="233" spans="1:7" ht="53.1" customHeight="1" x14ac:dyDescent="0.25">
      <c r="A233" s="50"/>
      <c r="B233" s="54"/>
      <c r="C233" s="54"/>
      <c r="D233" s="50"/>
      <c r="E233" s="54"/>
      <c r="F233" s="54"/>
      <c r="G233" s="58"/>
    </row>
    <row r="234" spans="1:7" ht="53.1" customHeight="1" x14ac:dyDescent="0.25">
      <c r="A234" s="50"/>
      <c r="B234" s="54"/>
      <c r="C234" s="54"/>
      <c r="D234" s="50"/>
      <c r="E234" s="54"/>
      <c r="F234" s="54"/>
      <c r="G234" s="58"/>
    </row>
    <row r="235" spans="1:7" ht="53.1" customHeight="1" x14ac:dyDescent="0.25">
      <c r="A235" s="50"/>
      <c r="B235" s="54"/>
      <c r="C235" s="54"/>
      <c r="D235" s="50"/>
      <c r="E235" s="54"/>
      <c r="F235" s="54"/>
      <c r="G235" s="58"/>
    </row>
    <row r="236" spans="1:7" ht="53.1" customHeight="1" x14ac:dyDescent="0.25">
      <c r="A236" s="50"/>
      <c r="B236" s="54"/>
      <c r="C236" s="54"/>
      <c r="D236" s="50"/>
      <c r="E236" s="54"/>
      <c r="F236" s="54"/>
      <c r="G236" s="58"/>
    </row>
    <row r="237" spans="1:7" ht="53.1" customHeight="1" x14ac:dyDescent="0.25">
      <c r="A237" s="50"/>
      <c r="B237" s="54"/>
      <c r="C237" s="54"/>
      <c r="D237" s="50"/>
      <c r="E237" s="54"/>
      <c r="F237" s="54"/>
      <c r="G237" s="58"/>
    </row>
    <row r="238" spans="1:7" ht="53.1" customHeight="1" x14ac:dyDescent="0.25">
      <c r="A238" s="50"/>
      <c r="B238" s="54"/>
      <c r="C238" s="54"/>
      <c r="D238" s="50"/>
      <c r="E238" s="54"/>
      <c r="F238" s="54"/>
      <c r="G238" s="58"/>
    </row>
    <row r="239" spans="1:7" ht="53.1" customHeight="1" x14ac:dyDescent="0.25">
      <c r="A239" s="50"/>
      <c r="B239" s="54"/>
      <c r="C239" s="54"/>
      <c r="D239" s="50"/>
      <c r="E239" s="54"/>
      <c r="F239" s="54"/>
      <c r="G239" s="58"/>
    </row>
    <row r="240" spans="1:7" ht="53.1" customHeight="1" x14ac:dyDescent="0.25">
      <c r="A240" s="50"/>
      <c r="B240" s="54"/>
      <c r="C240" s="54"/>
      <c r="D240" s="50"/>
      <c r="E240" s="54"/>
      <c r="F240" s="54"/>
      <c r="G240" s="58"/>
    </row>
    <row r="241" spans="1:7" ht="53.1" customHeight="1" x14ac:dyDescent="0.25">
      <c r="A241" s="50"/>
      <c r="B241" s="54"/>
      <c r="C241" s="54"/>
      <c r="D241" s="50"/>
      <c r="E241" s="54"/>
      <c r="F241" s="54"/>
      <c r="G241" s="58"/>
    </row>
    <row r="242" spans="1:7" ht="53.1" customHeight="1" x14ac:dyDescent="0.25">
      <c r="A242" s="50"/>
      <c r="B242" s="54"/>
      <c r="C242" s="54"/>
      <c r="D242" s="50"/>
      <c r="E242" s="54"/>
      <c r="F242" s="54"/>
      <c r="G242" s="58"/>
    </row>
    <row r="243" spans="1:7" ht="53.1" customHeight="1" x14ac:dyDescent="0.25">
      <c r="A243" s="50"/>
      <c r="B243" s="54"/>
      <c r="C243" s="54"/>
      <c r="D243" s="50"/>
      <c r="E243" s="54"/>
      <c r="F243" s="54"/>
      <c r="G243" s="58"/>
    </row>
    <row r="244" spans="1:7" ht="53.1" customHeight="1" x14ac:dyDescent="0.25">
      <c r="A244" s="50"/>
      <c r="B244" s="54"/>
      <c r="C244" s="54"/>
      <c r="D244" s="50"/>
      <c r="E244" s="54"/>
      <c r="F244" s="54"/>
      <c r="G244" s="58"/>
    </row>
    <row r="245" spans="1:7" ht="53.1" customHeight="1" x14ac:dyDescent="0.25">
      <c r="A245" s="50"/>
      <c r="B245" s="54"/>
      <c r="C245" s="54"/>
      <c r="D245" s="50"/>
      <c r="E245" s="54"/>
      <c r="F245" s="54"/>
      <c r="G245" s="58"/>
    </row>
    <row r="246" spans="1:7" ht="53.1" customHeight="1" x14ac:dyDescent="0.25">
      <c r="A246" s="50"/>
      <c r="B246" s="54"/>
      <c r="C246" s="54"/>
      <c r="D246" s="50"/>
      <c r="E246" s="54"/>
      <c r="F246" s="54"/>
      <c r="G246" s="58"/>
    </row>
    <row r="247" spans="1:7" ht="53.1" customHeight="1" x14ac:dyDescent="0.25">
      <c r="A247" s="50"/>
      <c r="B247" s="54"/>
      <c r="C247" s="54"/>
      <c r="D247" s="50"/>
      <c r="E247" s="54"/>
      <c r="F247" s="54"/>
      <c r="G247" s="58"/>
    </row>
    <row r="248" spans="1:7" ht="53.1" customHeight="1" x14ac:dyDescent="0.25">
      <c r="A248" s="50"/>
      <c r="B248" s="54"/>
      <c r="C248" s="54"/>
      <c r="D248" s="50"/>
      <c r="E248" s="54"/>
      <c r="F248" s="54"/>
      <c r="G248" s="58"/>
    </row>
    <row r="249" spans="1:7" ht="53.1" customHeight="1" x14ac:dyDescent="0.25">
      <c r="A249" s="50"/>
      <c r="B249" s="54"/>
      <c r="C249" s="54"/>
      <c r="D249" s="50"/>
      <c r="E249" s="54"/>
      <c r="F249" s="54"/>
      <c r="G249" s="58"/>
    </row>
    <row r="250" spans="1:7" ht="53.1" customHeight="1" x14ac:dyDescent="0.25">
      <c r="A250" s="50"/>
      <c r="B250" s="54"/>
      <c r="C250" s="54"/>
      <c r="D250" s="50"/>
      <c r="E250" s="54"/>
      <c r="F250" s="54"/>
      <c r="G250" s="58"/>
    </row>
    <row r="251" spans="1:7" ht="53.1" customHeight="1" x14ac:dyDescent="0.25">
      <c r="A251" s="50"/>
      <c r="B251" s="54"/>
      <c r="C251" s="54"/>
      <c r="D251" s="50"/>
      <c r="E251" s="54"/>
      <c r="F251" s="54"/>
      <c r="G251" s="58"/>
    </row>
    <row r="252" spans="1:7" ht="53.1" customHeight="1" x14ac:dyDescent="0.25">
      <c r="A252" s="50"/>
      <c r="B252" s="54"/>
      <c r="C252" s="54"/>
      <c r="D252" s="50"/>
      <c r="E252" s="54"/>
      <c r="F252" s="54"/>
      <c r="G252" s="58"/>
    </row>
    <row r="253" spans="1:7" ht="53.1" customHeight="1" x14ac:dyDescent="0.25">
      <c r="A253" s="50"/>
      <c r="B253" s="54"/>
      <c r="C253" s="54"/>
      <c r="D253" s="50"/>
      <c r="E253" s="54"/>
      <c r="F253" s="54"/>
      <c r="G253" s="58"/>
    </row>
    <row r="254" spans="1:7" ht="53.1" customHeight="1" x14ac:dyDescent="0.25">
      <c r="A254" s="50"/>
      <c r="B254" s="54"/>
      <c r="C254" s="54"/>
      <c r="D254" s="50"/>
      <c r="E254" s="54"/>
      <c r="F254" s="54"/>
      <c r="G254" s="58"/>
    </row>
    <row r="255" spans="1:7" ht="53.1" customHeight="1" x14ac:dyDescent="0.25">
      <c r="A255" s="50"/>
      <c r="B255" s="54"/>
      <c r="C255" s="54"/>
      <c r="D255" s="50"/>
      <c r="E255" s="54"/>
      <c r="F255" s="54"/>
      <c r="G255" s="58"/>
    </row>
    <row r="256" spans="1:7" ht="53.1" customHeight="1" x14ac:dyDescent="0.25">
      <c r="A256" s="50"/>
      <c r="B256" s="54"/>
      <c r="C256" s="54"/>
      <c r="D256" s="50"/>
      <c r="E256" s="54"/>
      <c r="F256" s="54"/>
      <c r="G256" s="58"/>
    </row>
    <row r="257" spans="1:7" ht="53.1" customHeight="1" x14ac:dyDescent="0.25">
      <c r="A257" s="50"/>
      <c r="B257" s="54"/>
      <c r="C257" s="54"/>
      <c r="D257" s="50"/>
      <c r="E257" s="54"/>
      <c r="F257" s="54"/>
      <c r="G257" s="58"/>
    </row>
    <row r="258" spans="1:7" ht="53.1" customHeight="1" x14ac:dyDescent="0.25">
      <c r="A258" s="50"/>
      <c r="B258" s="54"/>
      <c r="C258" s="54"/>
      <c r="D258" s="50"/>
      <c r="E258" s="54"/>
      <c r="F258" s="54"/>
      <c r="G258" s="58"/>
    </row>
    <row r="259" spans="1:7" ht="53.1" customHeight="1" x14ac:dyDescent="0.25">
      <c r="A259" s="50"/>
      <c r="B259" s="54"/>
      <c r="C259" s="54"/>
      <c r="D259" s="50"/>
      <c r="E259" s="54"/>
      <c r="F259" s="54"/>
      <c r="G259" s="58"/>
    </row>
    <row r="260" spans="1:7" ht="53.1" customHeight="1" x14ac:dyDescent="0.25">
      <c r="A260" s="50"/>
      <c r="B260" s="54"/>
      <c r="C260" s="54"/>
      <c r="D260" s="50"/>
      <c r="E260" s="54"/>
      <c r="F260" s="54"/>
      <c r="G260" s="58"/>
    </row>
    <row r="261" spans="1:7" ht="53.1" customHeight="1" x14ac:dyDescent="0.25">
      <c r="A261" s="50"/>
      <c r="B261" s="54"/>
      <c r="C261" s="54"/>
      <c r="D261" s="50"/>
      <c r="E261" s="54"/>
      <c r="F261" s="54"/>
      <c r="G261" s="58"/>
    </row>
    <row r="262" spans="1:7" ht="53.1" customHeight="1" x14ac:dyDescent="0.25">
      <c r="A262" s="50"/>
      <c r="B262" s="54"/>
      <c r="C262" s="54"/>
      <c r="D262" s="50"/>
      <c r="E262" s="54"/>
      <c r="F262" s="54"/>
      <c r="G262" s="58"/>
    </row>
    <row r="263" spans="1:7" ht="53.1" customHeight="1" x14ac:dyDescent="0.25">
      <c r="A263" s="50"/>
      <c r="B263" s="54"/>
      <c r="C263" s="54"/>
      <c r="D263" s="50"/>
      <c r="E263" s="54"/>
      <c r="F263" s="54"/>
      <c r="G263" s="58"/>
    </row>
    <row r="264" spans="1:7" ht="53.1" customHeight="1" x14ac:dyDescent="0.25">
      <c r="A264" s="50"/>
      <c r="B264" s="54"/>
      <c r="C264" s="54"/>
      <c r="D264" s="50"/>
      <c r="E264" s="54"/>
      <c r="F264" s="54"/>
      <c r="G264" s="58"/>
    </row>
    <row r="265" spans="1:7" ht="53.1" customHeight="1" x14ac:dyDescent="0.25">
      <c r="A265" s="50"/>
      <c r="B265" s="54"/>
      <c r="C265" s="54"/>
      <c r="D265" s="50"/>
      <c r="E265" s="54"/>
      <c r="F265" s="54"/>
      <c r="G265" s="58"/>
    </row>
    <row r="266" spans="1:7" ht="53.1" customHeight="1" x14ac:dyDescent="0.25">
      <c r="A266" s="50"/>
      <c r="B266" s="54"/>
      <c r="C266" s="54"/>
      <c r="D266" s="50"/>
      <c r="E266" s="54"/>
      <c r="F266" s="54"/>
      <c r="G266" s="58"/>
    </row>
    <row r="267" spans="1:7" ht="53.1" customHeight="1" x14ac:dyDescent="0.25">
      <c r="A267" s="50"/>
      <c r="B267" s="54"/>
      <c r="C267" s="54"/>
      <c r="D267" s="50"/>
      <c r="E267" s="54"/>
      <c r="F267" s="54"/>
      <c r="G267" s="58"/>
    </row>
    <row r="268" spans="1:7" ht="53.1" customHeight="1" x14ac:dyDescent="0.25">
      <c r="A268" s="50"/>
      <c r="B268" s="54"/>
      <c r="C268" s="54"/>
      <c r="D268" s="50"/>
      <c r="E268" s="54"/>
      <c r="F268" s="54"/>
      <c r="G268" s="58"/>
    </row>
    <row r="269" spans="1:7" ht="53.1" customHeight="1" x14ac:dyDescent="0.25">
      <c r="A269" s="50"/>
      <c r="B269" s="54"/>
      <c r="C269" s="54"/>
      <c r="D269" s="50"/>
      <c r="E269" s="54"/>
      <c r="F269" s="54"/>
      <c r="G269" s="58"/>
    </row>
    <row r="270" spans="1:7" ht="53.1" customHeight="1" x14ac:dyDescent="0.25">
      <c r="A270" s="50"/>
      <c r="B270" s="54"/>
      <c r="C270" s="54"/>
      <c r="D270" s="50"/>
      <c r="E270" s="54"/>
      <c r="F270" s="54"/>
      <c r="G270" s="58"/>
    </row>
    <row r="271" spans="1:7" ht="53.1" customHeight="1" x14ac:dyDescent="0.25">
      <c r="A271" s="50"/>
      <c r="B271" s="54"/>
      <c r="C271" s="54"/>
      <c r="D271" s="50"/>
      <c r="E271" s="54"/>
      <c r="F271" s="54"/>
      <c r="G271" s="58"/>
    </row>
    <row r="272" spans="1:7" ht="53.1" customHeight="1" x14ac:dyDescent="0.25">
      <c r="A272" s="50"/>
      <c r="B272" s="54"/>
      <c r="C272" s="54"/>
      <c r="D272" s="50"/>
      <c r="E272" s="54"/>
      <c r="F272" s="54"/>
      <c r="G272" s="58"/>
    </row>
    <row r="273" spans="1:7" ht="53.1" customHeight="1" x14ac:dyDescent="0.25">
      <c r="A273" s="50"/>
      <c r="B273" s="54"/>
      <c r="C273" s="54"/>
      <c r="D273" s="50"/>
      <c r="E273" s="54"/>
      <c r="F273" s="54"/>
      <c r="G273" s="58"/>
    </row>
    <row r="274" spans="1:7" ht="53.1" customHeight="1" x14ac:dyDescent="0.25">
      <c r="A274" s="50"/>
      <c r="B274" s="54"/>
      <c r="C274" s="54"/>
      <c r="D274" s="50"/>
      <c r="E274" s="54"/>
      <c r="F274" s="54"/>
      <c r="G274" s="58"/>
    </row>
    <row r="275" spans="1:7" ht="53.1" customHeight="1" x14ac:dyDescent="0.25">
      <c r="A275" s="50"/>
      <c r="B275" s="54"/>
      <c r="C275" s="54"/>
      <c r="D275" s="50"/>
      <c r="E275" s="54"/>
      <c r="F275" s="54"/>
      <c r="G275" s="58"/>
    </row>
    <row r="276" spans="1:7" ht="53.1" customHeight="1" x14ac:dyDescent="0.25">
      <c r="A276" s="50"/>
      <c r="B276" s="54"/>
      <c r="C276" s="54"/>
      <c r="D276" s="50"/>
      <c r="E276" s="54"/>
      <c r="F276" s="54"/>
      <c r="G276" s="58"/>
    </row>
    <row r="277" spans="1:7" ht="53.1" customHeight="1" x14ac:dyDescent="0.25">
      <c r="A277" s="50"/>
      <c r="B277" s="54"/>
      <c r="C277" s="54"/>
      <c r="D277" s="50"/>
      <c r="E277" s="54"/>
      <c r="F277" s="54"/>
      <c r="G277" s="58"/>
    </row>
    <row r="278" spans="1:7" ht="53.1" customHeight="1" x14ac:dyDescent="0.25">
      <c r="A278" s="50"/>
      <c r="B278" s="54"/>
      <c r="C278" s="54"/>
      <c r="D278" s="50"/>
      <c r="E278" s="54"/>
      <c r="F278" s="54"/>
      <c r="G278" s="58"/>
    </row>
    <row r="279" spans="1:7" ht="53.1" customHeight="1" x14ac:dyDescent="0.25">
      <c r="A279" s="50"/>
      <c r="B279" s="54"/>
      <c r="C279" s="54"/>
      <c r="D279" s="50"/>
      <c r="E279" s="54"/>
      <c r="F279" s="54"/>
      <c r="G279" s="58"/>
    </row>
    <row r="280" spans="1:7" ht="53.1" customHeight="1" x14ac:dyDescent="0.25">
      <c r="A280" s="50"/>
      <c r="B280" s="54"/>
      <c r="C280" s="54"/>
      <c r="D280" s="50"/>
      <c r="E280" s="54"/>
      <c r="F280" s="54"/>
      <c r="G280" s="58"/>
    </row>
    <row r="281" spans="1:7" ht="53.1" customHeight="1" x14ac:dyDescent="0.25">
      <c r="A281" s="50"/>
      <c r="B281" s="54"/>
      <c r="C281" s="54"/>
      <c r="D281" s="50"/>
      <c r="E281" s="54"/>
      <c r="F281" s="54"/>
      <c r="G281" s="58"/>
    </row>
    <row r="282" spans="1:7" ht="53.1" customHeight="1" x14ac:dyDescent="0.25">
      <c r="A282" s="50"/>
      <c r="B282" s="54"/>
      <c r="C282" s="54"/>
      <c r="D282" s="50"/>
      <c r="E282" s="54"/>
      <c r="F282" s="54"/>
      <c r="G282" s="58"/>
    </row>
    <row r="283" spans="1:7" ht="53.1" customHeight="1" x14ac:dyDescent="0.25">
      <c r="A283" s="50"/>
      <c r="B283" s="54"/>
      <c r="C283" s="54"/>
      <c r="D283" s="50"/>
      <c r="E283" s="54"/>
      <c r="F283" s="54"/>
      <c r="G283" s="58"/>
    </row>
    <row r="284" spans="1:7" ht="53.1" customHeight="1" x14ac:dyDescent="0.25">
      <c r="A284" s="50"/>
      <c r="B284" s="54"/>
      <c r="C284" s="54"/>
      <c r="D284" s="50"/>
      <c r="E284" s="54"/>
      <c r="F284" s="54"/>
      <c r="G284" s="58"/>
    </row>
    <row r="285" spans="1:7" ht="53.1" customHeight="1" x14ac:dyDescent="0.25">
      <c r="A285" s="50"/>
      <c r="B285" s="54"/>
      <c r="C285" s="54"/>
      <c r="D285" s="50"/>
      <c r="E285" s="54"/>
      <c r="F285" s="54"/>
      <c r="G285" s="58"/>
    </row>
    <row r="286" spans="1:7" ht="53.1" customHeight="1" x14ac:dyDescent="0.25">
      <c r="A286" s="50"/>
      <c r="B286" s="54"/>
      <c r="C286" s="54"/>
      <c r="D286" s="50"/>
      <c r="E286" s="54"/>
      <c r="F286" s="54"/>
      <c r="G286" s="58"/>
    </row>
    <row r="287" spans="1:7" ht="53.1" customHeight="1" x14ac:dyDescent="0.25">
      <c r="A287" s="50"/>
      <c r="B287" s="54"/>
      <c r="C287" s="54"/>
      <c r="D287" s="50"/>
      <c r="E287" s="54"/>
      <c r="F287" s="54"/>
      <c r="G287" s="58"/>
    </row>
    <row r="288" spans="1:7" ht="53.1" customHeight="1" x14ac:dyDescent="0.25">
      <c r="A288" s="50"/>
      <c r="B288" s="54"/>
      <c r="C288" s="54"/>
      <c r="D288" s="50"/>
      <c r="E288" s="54"/>
      <c r="F288" s="54"/>
      <c r="G288" s="58"/>
    </row>
    <row r="289" spans="1:7" ht="53.1" customHeight="1" x14ac:dyDescent="0.25">
      <c r="A289" s="50"/>
      <c r="B289" s="54"/>
      <c r="C289" s="54"/>
      <c r="D289" s="50"/>
      <c r="E289" s="54"/>
      <c r="F289" s="54"/>
      <c r="G289" s="58"/>
    </row>
    <row r="290" spans="1:7" ht="53.1" customHeight="1" x14ac:dyDescent="0.25">
      <c r="A290" s="50"/>
      <c r="B290" s="54"/>
      <c r="C290" s="54"/>
      <c r="D290" s="50"/>
      <c r="E290" s="54"/>
      <c r="F290" s="54"/>
      <c r="G290" s="58"/>
    </row>
    <row r="291" spans="1:7" ht="53.1" customHeight="1" x14ac:dyDescent="0.25">
      <c r="A291" s="50"/>
      <c r="B291" s="54"/>
      <c r="C291" s="54"/>
      <c r="D291" s="50"/>
      <c r="E291" s="54"/>
      <c r="F291" s="54"/>
      <c r="G291" s="58"/>
    </row>
    <row r="292" spans="1:7" ht="53.1" customHeight="1" x14ac:dyDescent="0.25">
      <c r="A292" s="50"/>
      <c r="B292" s="54"/>
      <c r="C292" s="54"/>
      <c r="D292" s="50"/>
      <c r="E292" s="54"/>
      <c r="F292" s="54"/>
      <c r="G292" s="58"/>
    </row>
    <row r="293" spans="1:7" ht="53.1" customHeight="1" x14ac:dyDescent="0.25">
      <c r="A293" s="50"/>
      <c r="B293" s="54"/>
      <c r="C293" s="54"/>
      <c r="D293" s="50"/>
      <c r="E293" s="54"/>
      <c r="F293" s="54"/>
      <c r="G293" s="58"/>
    </row>
    <row r="294" spans="1:7" ht="53.1" customHeight="1" x14ac:dyDescent="0.25">
      <c r="A294" s="50"/>
      <c r="B294" s="54"/>
      <c r="C294" s="54"/>
      <c r="D294" s="50"/>
      <c r="E294" s="54"/>
      <c r="F294" s="54"/>
      <c r="G294" s="58"/>
    </row>
    <row r="295" spans="1:7" ht="53.1" customHeight="1" x14ac:dyDescent="0.25">
      <c r="A295" s="50"/>
      <c r="B295" s="54"/>
      <c r="C295" s="54"/>
      <c r="D295" s="50"/>
      <c r="E295" s="54"/>
      <c r="F295" s="54"/>
      <c r="G295" s="58"/>
    </row>
    <row r="296" spans="1:7" ht="53.1" customHeight="1" x14ac:dyDescent="0.25">
      <c r="A296" s="50"/>
      <c r="B296" s="54"/>
      <c r="C296" s="54"/>
      <c r="D296" s="50"/>
      <c r="E296" s="54"/>
      <c r="F296" s="54"/>
      <c r="G296" s="58"/>
    </row>
    <row r="297" spans="1:7" ht="53.1" customHeight="1" x14ac:dyDescent="0.25">
      <c r="A297" s="50"/>
      <c r="B297" s="54"/>
      <c r="C297" s="54"/>
      <c r="D297" s="50"/>
      <c r="E297" s="54"/>
      <c r="F297" s="54"/>
      <c r="G297" s="58"/>
    </row>
    <row r="298" spans="1:7" ht="53.1" customHeight="1" x14ac:dyDescent="0.25">
      <c r="A298" s="50"/>
      <c r="B298" s="54"/>
      <c r="C298" s="54"/>
      <c r="D298" s="50"/>
      <c r="E298" s="54"/>
      <c r="F298" s="54"/>
      <c r="G298" s="58"/>
    </row>
    <row r="299" spans="1:7" ht="53.1" customHeight="1" x14ac:dyDescent="0.25">
      <c r="A299" s="50"/>
      <c r="B299" s="54"/>
      <c r="C299" s="54"/>
      <c r="D299" s="50"/>
      <c r="E299" s="54"/>
      <c r="F299" s="54"/>
      <c r="G299" s="58"/>
    </row>
    <row r="300" spans="1:7" ht="53.1" customHeight="1" x14ac:dyDescent="0.25">
      <c r="A300" s="50"/>
      <c r="B300" s="54"/>
      <c r="C300" s="54"/>
      <c r="D300" s="50"/>
      <c r="E300" s="54"/>
      <c r="F300" s="54"/>
      <c r="G300" s="58"/>
    </row>
    <row r="301" spans="1:7" ht="53.1" customHeight="1" x14ac:dyDescent="0.25">
      <c r="A301" s="50"/>
      <c r="B301" s="54"/>
      <c r="C301" s="54"/>
      <c r="D301" s="50"/>
      <c r="E301" s="54"/>
      <c r="F301" s="54"/>
      <c r="G301" s="58"/>
    </row>
    <row r="302" spans="1:7" ht="53.1" customHeight="1" x14ac:dyDescent="0.25">
      <c r="A302" s="50"/>
      <c r="B302" s="54"/>
      <c r="C302" s="54"/>
      <c r="D302" s="50"/>
      <c r="E302" s="54"/>
      <c r="F302" s="54"/>
      <c r="G302" s="58"/>
    </row>
    <row r="303" spans="1:7" ht="53.1" customHeight="1" x14ac:dyDescent="0.25">
      <c r="A303" s="50"/>
      <c r="B303" s="54"/>
      <c r="C303" s="54"/>
      <c r="D303" s="50"/>
      <c r="E303" s="54"/>
      <c r="F303" s="54"/>
      <c r="G303" s="58"/>
    </row>
    <row r="304" spans="1:7" ht="53.1" customHeight="1" x14ac:dyDescent="0.25">
      <c r="A304" s="50"/>
      <c r="B304" s="54"/>
      <c r="C304" s="54"/>
      <c r="D304" s="50"/>
      <c r="E304" s="54"/>
      <c r="F304" s="54"/>
      <c r="G304" s="58"/>
    </row>
    <row r="305" spans="1:7" ht="53.1" customHeight="1" x14ac:dyDescent="0.25">
      <c r="A305" s="50"/>
      <c r="B305" s="54"/>
      <c r="C305" s="54"/>
      <c r="D305" s="50"/>
      <c r="E305" s="54"/>
      <c r="F305" s="54"/>
      <c r="G305" s="58"/>
    </row>
    <row r="306" spans="1:7" ht="53.1" customHeight="1" x14ac:dyDescent="0.25">
      <c r="A306" s="50"/>
      <c r="B306" s="54"/>
      <c r="C306" s="54"/>
      <c r="D306" s="50"/>
      <c r="E306" s="54"/>
      <c r="F306" s="54"/>
      <c r="G306" s="58"/>
    </row>
    <row r="307" spans="1:7" ht="53.1" customHeight="1" x14ac:dyDescent="0.25">
      <c r="A307" s="50"/>
      <c r="B307" s="54"/>
      <c r="C307" s="54"/>
      <c r="D307" s="50"/>
      <c r="E307" s="54"/>
      <c r="F307" s="54"/>
      <c r="G307" s="58"/>
    </row>
    <row r="308" spans="1:7" ht="53.1" customHeight="1" x14ac:dyDescent="0.25">
      <c r="A308" s="50"/>
      <c r="B308" s="54"/>
      <c r="C308" s="54"/>
      <c r="D308" s="50"/>
      <c r="E308" s="54"/>
      <c r="F308" s="54"/>
      <c r="G308" s="58"/>
    </row>
    <row r="309" spans="1:7" ht="53.1" customHeight="1" x14ac:dyDescent="0.25">
      <c r="A309" s="50"/>
      <c r="B309" s="54"/>
      <c r="C309" s="54"/>
      <c r="D309" s="50"/>
      <c r="E309" s="54"/>
      <c r="F309" s="54"/>
      <c r="G309" s="58"/>
    </row>
    <row r="310" spans="1:7" ht="53.1" customHeight="1" x14ac:dyDescent="0.25">
      <c r="A310" s="50"/>
      <c r="B310" s="54"/>
      <c r="C310" s="54"/>
      <c r="D310" s="50"/>
      <c r="E310" s="54"/>
      <c r="F310" s="54"/>
      <c r="G310" s="58"/>
    </row>
    <row r="311" spans="1:7" ht="53.1" customHeight="1" x14ac:dyDescent="0.25">
      <c r="A311" s="50"/>
      <c r="B311" s="54"/>
      <c r="C311" s="54"/>
      <c r="D311" s="50"/>
      <c r="E311" s="54"/>
      <c r="F311" s="54"/>
      <c r="G311" s="58"/>
    </row>
    <row r="312" spans="1:7" ht="53.1" customHeight="1" x14ac:dyDescent="0.25">
      <c r="A312" s="50"/>
      <c r="B312" s="54"/>
      <c r="C312" s="54"/>
      <c r="D312" s="50"/>
      <c r="E312" s="54"/>
      <c r="F312" s="54"/>
      <c r="G312" s="58"/>
    </row>
    <row r="313" spans="1:7" ht="53.1" customHeight="1" x14ac:dyDescent="0.25">
      <c r="A313" s="50"/>
      <c r="B313" s="54"/>
      <c r="C313" s="54"/>
      <c r="D313" s="50"/>
      <c r="E313" s="54"/>
      <c r="F313" s="54"/>
      <c r="G313" s="58"/>
    </row>
    <row r="314" spans="1:7" ht="53.1" customHeight="1" x14ac:dyDescent="0.25">
      <c r="A314" s="50"/>
      <c r="B314" s="54"/>
      <c r="C314" s="54"/>
      <c r="D314" s="50"/>
      <c r="E314" s="54"/>
      <c r="F314" s="54"/>
      <c r="G314" s="58"/>
    </row>
    <row r="315" spans="1:7" ht="53.1" customHeight="1" x14ac:dyDescent="0.25">
      <c r="A315" s="50"/>
      <c r="B315" s="54"/>
      <c r="C315" s="54"/>
      <c r="D315" s="50"/>
      <c r="E315" s="54"/>
      <c r="F315" s="54"/>
      <c r="G315" s="58"/>
    </row>
    <row r="316" spans="1:7" ht="53.1" customHeight="1" x14ac:dyDescent="0.25">
      <c r="A316" s="50"/>
      <c r="B316" s="54"/>
      <c r="C316" s="54"/>
      <c r="D316" s="50"/>
      <c r="E316" s="54"/>
      <c r="F316" s="54"/>
      <c r="G316" s="58"/>
    </row>
    <row r="317" spans="1:7" ht="53.1" customHeight="1" x14ac:dyDescent="0.25">
      <c r="A317" s="50"/>
      <c r="B317" s="54"/>
      <c r="C317" s="54"/>
      <c r="D317" s="50"/>
      <c r="E317" s="54"/>
      <c r="F317" s="54"/>
      <c r="G317" s="58"/>
    </row>
    <row r="318" spans="1:7" ht="53.1" customHeight="1" x14ac:dyDescent="0.25">
      <c r="A318" s="50"/>
      <c r="B318" s="54"/>
      <c r="C318" s="54"/>
      <c r="D318" s="50"/>
      <c r="E318" s="54"/>
      <c r="F318" s="54"/>
      <c r="G318" s="58"/>
    </row>
    <row r="319" spans="1:7" ht="53.1" customHeight="1" x14ac:dyDescent="0.25">
      <c r="A319" s="50"/>
      <c r="B319" s="54"/>
      <c r="C319" s="54"/>
      <c r="D319" s="50"/>
      <c r="E319" s="54"/>
      <c r="F319" s="54"/>
      <c r="G319" s="58"/>
    </row>
    <row r="320" spans="1:7" ht="53.1" customHeight="1" x14ac:dyDescent="0.25">
      <c r="A320" s="50"/>
      <c r="B320" s="54"/>
      <c r="C320" s="54"/>
      <c r="D320" s="50"/>
      <c r="E320" s="54"/>
      <c r="F320" s="54"/>
      <c r="G320" s="58"/>
    </row>
    <row r="321" spans="1:7" ht="53.1" customHeight="1" x14ac:dyDescent="0.25">
      <c r="A321" s="50"/>
      <c r="B321" s="54"/>
      <c r="C321" s="54"/>
      <c r="D321" s="50"/>
      <c r="E321" s="54"/>
      <c r="F321" s="54"/>
      <c r="G321" s="58"/>
    </row>
    <row r="322" spans="1:7" ht="53.1" customHeight="1" x14ac:dyDescent="0.25">
      <c r="A322" s="50"/>
      <c r="B322" s="54"/>
      <c r="C322" s="54"/>
      <c r="D322" s="50"/>
      <c r="E322" s="54"/>
      <c r="F322" s="54"/>
      <c r="G322" s="58"/>
    </row>
    <row r="323" spans="1:7" ht="53.1" customHeight="1" x14ac:dyDescent="0.25">
      <c r="A323" s="50"/>
      <c r="B323" s="54"/>
      <c r="C323" s="54"/>
      <c r="D323" s="50"/>
      <c r="E323" s="54"/>
      <c r="F323" s="54"/>
      <c r="G323" s="58"/>
    </row>
    <row r="324" spans="1:7" ht="53.1" customHeight="1" x14ac:dyDescent="0.25">
      <c r="A324" s="50"/>
      <c r="B324" s="54"/>
      <c r="C324" s="54"/>
      <c r="D324" s="50"/>
      <c r="E324" s="54"/>
      <c r="F324" s="54"/>
      <c r="G324" s="58"/>
    </row>
    <row r="325" spans="1:7" ht="53.1" customHeight="1" x14ac:dyDescent="0.25">
      <c r="A325" s="50"/>
      <c r="B325" s="54"/>
      <c r="C325" s="54"/>
      <c r="D325" s="50"/>
      <c r="E325" s="54"/>
      <c r="F325" s="54"/>
      <c r="G325" s="58"/>
    </row>
    <row r="326" spans="1:7" ht="53.1" customHeight="1" x14ac:dyDescent="0.25">
      <c r="A326" s="50"/>
      <c r="B326" s="54"/>
      <c r="C326" s="54"/>
      <c r="D326" s="50"/>
      <c r="E326" s="54"/>
      <c r="F326" s="54"/>
      <c r="G326" s="58"/>
    </row>
    <row r="327" spans="1:7" ht="53.1" customHeight="1" x14ac:dyDescent="0.25">
      <c r="A327" s="50"/>
      <c r="B327" s="54"/>
      <c r="C327" s="54"/>
      <c r="D327" s="50"/>
      <c r="E327" s="54"/>
      <c r="F327" s="54"/>
      <c r="G327" s="58"/>
    </row>
    <row r="328" spans="1:7" ht="53.1" customHeight="1" x14ac:dyDescent="0.25">
      <c r="A328" s="50"/>
      <c r="B328" s="54"/>
      <c r="C328" s="54"/>
      <c r="D328" s="50"/>
      <c r="E328" s="54"/>
      <c r="F328" s="54"/>
      <c r="G328" s="58"/>
    </row>
    <row r="329" spans="1:7" ht="53.1" customHeight="1" x14ac:dyDescent="0.25">
      <c r="A329" s="50"/>
      <c r="B329" s="54"/>
      <c r="C329" s="54"/>
      <c r="D329" s="50"/>
      <c r="E329" s="54"/>
      <c r="F329" s="54"/>
      <c r="G329" s="58"/>
    </row>
    <row r="330" spans="1:7" ht="53.1" customHeight="1" x14ac:dyDescent="0.25">
      <c r="A330" s="50"/>
      <c r="B330" s="54"/>
      <c r="C330" s="54"/>
      <c r="D330" s="50"/>
      <c r="E330" s="54"/>
      <c r="F330" s="54"/>
      <c r="G330" s="58"/>
    </row>
    <row r="331" spans="1:7" ht="53.1" customHeight="1" x14ac:dyDescent="0.25">
      <c r="A331" s="50"/>
      <c r="B331" s="54"/>
      <c r="C331" s="54"/>
      <c r="D331" s="50"/>
      <c r="E331" s="54"/>
      <c r="F331" s="54"/>
      <c r="G331" s="58"/>
    </row>
    <row r="332" spans="1:7" ht="53.1" customHeight="1" x14ac:dyDescent="0.25">
      <c r="A332" s="50"/>
      <c r="B332" s="54"/>
      <c r="C332" s="54"/>
      <c r="D332" s="50"/>
      <c r="E332" s="54"/>
      <c r="F332" s="54"/>
      <c r="G332" s="58"/>
    </row>
    <row r="333" spans="1:7" ht="53.1" customHeight="1" x14ac:dyDescent="0.25">
      <c r="A333" s="50"/>
      <c r="B333" s="54"/>
      <c r="C333" s="54"/>
      <c r="D333" s="50"/>
      <c r="E333" s="54"/>
      <c r="F333" s="54"/>
      <c r="G333" s="58"/>
    </row>
    <row r="334" spans="1:7" ht="53.1" customHeight="1" x14ac:dyDescent="0.25">
      <c r="A334" s="50"/>
      <c r="B334" s="54"/>
      <c r="C334" s="54"/>
      <c r="D334" s="50"/>
      <c r="E334" s="54"/>
      <c r="F334" s="54"/>
      <c r="G334" s="58"/>
    </row>
    <row r="335" spans="1:7" ht="53.1" customHeight="1" x14ac:dyDescent="0.25">
      <c r="A335" s="50"/>
      <c r="B335" s="54"/>
      <c r="C335" s="54"/>
      <c r="D335" s="50"/>
      <c r="E335" s="54"/>
      <c r="F335" s="54"/>
      <c r="G335" s="58"/>
    </row>
    <row r="336" spans="1:7" ht="53.1" customHeight="1" x14ac:dyDescent="0.25">
      <c r="A336" s="50"/>
      <c r="B336" s="54"/>
      <c r="C336" s="54"/>
      <c r="D336" s="50"/>
      <c r="E336" s="54"/>
      <c r="F336" s="54"/>
      <c r="G336" s="58"/>
    </row>
    <row r="337" spans="1:7" ht="53.1" customHeight="1" x14ac:dyDescent="0.25">
      <c r="A337" s="50"/>
      <c r="B337" s="54"/>
      <c r="C337" s="54"/>
      <c r="D337" s="50"/>
      <c r="E337" s="54"/>
      <c r="F337" s="54"/>
      <c r="G337" s="58"/>
    </row>
    <row r="338" spans="1:7" ht="53.1" customHeight="1" x14ac:dyDescent="0.25">
      <c r="A338" s="50"/>
      <c r="B338" s="54"/>
      <c r="C338" s="54"/>
      <c r="D338" s="50"/>
      <c r="E338" s="54"/>
      <c r="F338" s="54"/>
      <c r="G338" s="58"/>
    </row>
    <row r="339" spans="1:7" ht="53.1" customHeight="1" x14ac:dyDescent="0.25">
      <c r="A339" s="50"/>
      <c r="B339" s="54"/>
      <c r="C339" s="54"/>
      <c r="D339" s="50"/>
      <c r="E339" s="54"/>
      <c r="F339" s="54"/>
      <c r="G339" s="58"/>
    </row>
    <row r="340" spans="1:7" ht="53.1" customHeight="1" x14ac:dyDescent="0.25">
      <c r="A340" s="50"/>
      <c r="B340" s="54"/>
      <c r="C340" s="54"/>
      <c r="D340" s="50"/>
      <c r="E340" s="54"/>
      <c r="F340" s="54"/>
      <c r="G340" s="58"/>
    </row>
    <row r="341" spans="1:7" ht="53.1" customHeight="1" x14ac:dyDescent="0.25">
      <c r="A341" s="50"/>
      <c r="B341" s="54"/>
      <c r="C341" s="54"/>
      <c r="D341" s="50"/>
      <c r="E341" s="54"/>
      <c r="F341" s="54"/>
      <c r="G341" s="58"/>
    </row>
    <row r="342" spans="1:7" ht="53.1" customHeight="1" x14ac:dyDescent="0.25">
      <c r="A342" s="50"/>
      <c r="B342" s="54"/>
      <c r="C342" s="54"/>
      <c r="D342" s="50"/>
      <c r="E342" s="54"/>
      <c r="F342" s="54"/>
      <c r="G342" s="58"/>
    </row>
    <row r="343" spans="1:7" ht="53.1" customHeight="1" x14ac:dyDescent="0.25">
      <c r="A343" s="50"/>
      <c r="B343" s="54"/>
      <c r="C343" s="54"/>
      <c r="D343" s="50"/>
      <c r="E343" s="54"/>
      <c r="F343" s="54"/>
      <c r="G343" s="58"/>
    </row>
    <row r="344" spans="1:7" ht="53.1" customHeight="1" x14ac:dyDescent="0.25">
      <c r="A344" s="50"/>
      <c r="B344" s="54"/>
      <c r="C344" s="54"/>
      <c r="D344" s="50"/>
      <c r="E344" s="54"/>
      <c r="F344" s="54"/>
      <c r="G344" s="58"/>
    </row>
    <row r="345" spans="1:7" ht="53.1" customHeight="1" x14ac:dyDescent="0.25">
      <c r="A345" s="50"/>
      <c r="B345" s="54"/>
      <c r="C345" s="54"/>
      <c r="D345" s="50"/>
      <c r="E345" s="54"/>
      <c r="F345" s="54"/>
      <c r="G345" s="58"/>
    </row>
    <row r="346" spans="1:7" ht="53.1" customHeight="1" x14ac:dyDescent="0.25">
      <c r="A346" s="50"/>
      <c r="B346" s="54"/>
      <c r="C346" s="54"/>
      <c r="D346" s="50"/>
      <c r="E346" s="54"/>
      <c r="F346" s="54"/>
      <c r="G346" s="58"/>
    </row>
    <row r="347" spans="1:7" ht="53.1" customHeight="1" x14ac:dyDescent="0.25">
      <c r="A347" s="50"/>
      <c r="B347" s="54"/>
      <c r="C347" s="54"/>
      <c r="D347" s="50"/>
      <c r="E347" s="54"/>
      <c r="F347" s="54"/>
      <c r="G347" s="58"/>
    </row>
    <row r="348" spans="1:7" ht="53.1" customHeight="1" x14ac:dyDescent="0.25">
      <c r="A348" s="50"/>
      <c r="B348" s="54"/>
      <c r="C348" s="54"/>
      <c r="D348" s="50"/>
      <c r="E348" s="54"/>
      <c r="F348" s="54"/>
      <c r="G348" s="58"/>
    </row>
    <row r="349" spans="1:7" ht="53.1" customHeight="1" x14ac:dyDescent="0.25">
      <c r="A349" s="50"/>
      <c r="B349" s="54"/>
      <c r="C349" s="54"/>
      <c r="D349" s="50"/>
      <c r="E349" s="54"/>
      <c r="F349" s="54"/>
      <c r="G349" s="58"/>
    </row>
    <row r="350" spans="1:7" ht="53.1" customHeight="1" x14ac:dyDescent="0.25">
      <c r="A350" s="50"/>
      <c r="B350" s="54"/>
      <c r="C350" s="54"/>
      <c r="D350" s="50"/>
      <c r="E350" s="54"/>
      <c r="F350" s="54"/>
      <c r="G350" s="58"/>
    </row>
    <row r="351" spans="1:7" ht="53.1" customHeight="1" x14ac:dyDescent="0.25">
      <c r="A351" s="50"/>
      <c r="B351" s="54"/>
      <c r="C351" s="54"/>
      <c r="D351" s="50"/>
      <c r="E351" s="54"/>
      <c r="F351" s="54"/>
      <c r="G351" s="58"/>
    </row>
    <row r="352" spans="1:7" ht="53.1" customHeight="1" x14ac:dyDescent="0.25">
      <c r="A352" s="50"/>
      <c r="B352" s="54"/>
      <c r="C352" s="54"/>
      <c r="D352" s="50"/>
      <c r="E352" s="54"/>
      <c r="F352" s="54"/>
      <c r="G352" s="58"/>
    </row>
    <row r="353" spans="1:7" ht="53.1" customHeight="1" x14ac:dyDescent="0.25">
      <c r="A353" s="50"/>
      <c r="B353" s="54"/>
      <c r="C353" s="54"/>
      <c r="D353" s="50"/>
      <c r="E353" s="54"/>
      <c r="F353" s="54"/>
      <c r="G353" s="58"/>
    </row>
    <row r="354" spans="1:7" ht="53.1" customHeight="1" x14ac:dyDescent="0.25">
      <c r="A354" s="50"/>
      <c r="B354" s="54"/>
      <c r="C354" s="54"/>
      <c r="D354" s="50"/>
      <c r="E354" s="54"/>
      <c r="F354" s="54"/>
      <c r="G354" s="58"/>
    </row>
    <row r="355" spans="1:7" ht="53.1" customHeight="1" x14ac:dyDescent="0.25">
      <c r="A355" s="50"/>
      <c r="B355" s="54"/>
      <c r="C355" s="54"/>
      <c r="D355" s="50"/>
      <c r="E355" s="54"/>
      <c r="F355" s="54"/>
      <c r="G355" s="58"/>
    </row>
    <row r="356" spans="1:7" ht="53.1" customHeight="1" x14ac:dyDescent="0.25">
      <c r="A356" s="50"/>
      <c r="B356" s="54"/>
      <c r="C356" s="54"/>
      <c r="D356" s="50"/>
      <c r="E356" s="54"/>
      <c r="F356" s="54"/>
      <c r="G356" s="58"/>
    </row>
    <row r="357" spans="1:7" ht="53.1" customHeight="1" x14ac:dyDescent="0.25">
      <c r="A357" s="50"/>
      <c r="B357" s="54"/>
      <c r="C357" s="54"/>
      <c r="D357" s="50"/>
      <c r="E357" s="54"/>
      <c r="F357" s="54"/>
      <c r="G357" s="58"/>
    </row>
    <row r="358" spans="1:7" ht="53.1" customHeight="1" x14ac:dyDescent="0.25">
      <c r="A358" s="50"/>
      <c r="B358" s="54"/>
      <c r="C358" s="54"/>
      <c r="D358" s="50"/>
      <c r="E358" s="54"/>
      <c r="F358" s="54"/>
      <c r="G358" s="58"/>
    </row>
    <row r="359" spans="1:7" ht="53.1" customHeight="1" x14ac:dyDescent="0.25">
      <c r="A359" s="50"/>
      <c r="B359" s="54"/>
      <c r="C359" s="54"/>
      <c r="D359" s="50"/>
      <c r="E359" s="54"/>
      <c r="F359" s="54"/>
      <c r="G359" s="58"/>
    </row>
    <row r="360" spans="1:7" ht="53.1" customHeight="1" x14ac:dyDescent="0.25">
      <c r="A360" s="50"/>
      <c r="B360" s="54"/>
      <c r="C360" s="54"/>
      <c r="D360" s="50"/>
      <c r="E360" s="54"/>
      <c r="F360" s="54"/>
      <c r="G360" s="58"/>
    </row>
    <row r="361" spans="1:7" ht="53.1" customHeight="1" x14ac:dyDescent="0.25">
      <c r="A361" s="50"/>
      <c r="B361" s="54"/>
      <c r="C361" s="54"/>
      <c r="D361" s="50"/>
      <c r="E361" s="54"/>
      <c r="F361" s="54"/>
      <c r="G361" s="58"/>
    </row>
    <row r="362" spans="1:7" ht="53.1" customHeight="1" x14ac:dyDescent="0.25">
      <c r="A362" s="50"/>
      <c r="B362" s="54"/>
      <c r="C362" s="54"/>
      <c r="D362" s="50"/>
      <c r="E362" s="54"/>
      <c r="F362" s="54"/>
      <c r="G362" s="58"/>
    </row>
    <row r="363" spans="1:7" ht="53.1" customHeight="1" x14ac:dyDescent="0.25">
      <c r="A363" s="50"/>
      <c r="B363" s="54"/>
      <c r="C363" s="54"/>
      <c r="D363" s="50"/>
      <c r="E363" s="54"/>
      <c r="F363" s="54"/>
      <c r="G363" s="58"/>
    </row>
    <row r="364" spans="1:7" ht="53.1" customHeight="1" x14ac:dyDescent="0.25">
      <c r="A364" s="50"/>
      <c r="B364" s="54"/>
      <c r="C364" s="54"/>
      <c r="D364" s="50"/>
      <c r="E364" s="54"/>
      <c r="F364" s="54"/>
      <c r="G364" s="58"/>
    </row>
    <row r="365" spans="1:7" ht="53.1" customHeight="1" x14ac:dyDescent="0.25">
      <c r="A365" s="50"/>
      <c r="B365" s="54"/>
      <c r="C365" s="54"/>
      <c r="D365" s="50"/>
      <c r="E365" s="54"/>
      <c r="F365" s="54"/>
      <c r="G365" s="58"/>
    </row>
    <row r="366" spans="1:7" ht="53.1" customHeight="1" x14ac:dyDescent="0.25">
      <c r="A366" s="50"/>
      <c r="B366" s="54"/>
      <c r="C366" s="54"/>
      <c r="D366" s="50"/>
      <c r="E366" s="54"/>
      <c r="F366" s="54"/>
      <c r="G366" s="58"/>
    </row>
    <row r="367" spans="1:7" ht="53.1" customHeight="1" x14ac:dyDescent="0.25">
      <c r="A367" s="50"/>
      <c r="B367" s="54"/>
      <c r="C367" s="54"/>
      <c r="D367" s="50"/>
      <c r="E367" s="54"/>
      <c r="F367" s="54"/>
      <c r="G367" s="58"/>
    </row>
    <row r="368" spans="1:7" ht="53.1" customHeight="1" x14ac:dyDescent="0.25">
      <c r="A368" s="50"/>
      <c r="B368" s="54"/>
      <c r="C368" s="54"/>
      <c r="D368" s="50"/>
      <c r="E368" s="54"/>
      <c r="F368" s="54"/>
      <c r="G368" s="58"/>
    </row>
    <row r="369" spans="1:7" ht="53.1" customHeight="1" x14ac:dyDescent="0.25">
      <c r="A369" s="50"/>
      <c r="B369" s="54"/>
      <c r="C369" s="54"/>
      <c r="D369" s="50"/>
      <c r="E369" s="54"/>
      <c r="F369" s="54"/>
      <c r="G369" s="58"/>
    </row>
    <row r="370" spans="1:7" ht="53.1" customHeight="1" x14ac:dyDescent="0.25">
      <c r="A370" s="50"/>
      <c r="B370" s="54"/>
      <c r="C370" s="54"/>
      <c r="D370" s="50"/>
      <c r="E370" s="54"/>
      <c r="F370" s="54"/>
      <c r="G370" s="58"/>
    </row>
    <row r="371" spans="1:7" ht="53.1" customHeight="1" x14ac:dyDescent="0.25">
      <c r="A371" s="50"/>
      <c r="B371" s="54"/>
      <c r="C371" s="54"/>
      <c r="D371" s="50"/>
      <c r="E371" s="54"/>
      <c r="F371" s="54"/>
      <c r="G371" s="58"/>
    </row>
    <row r="372" spans="1:7" ht="53.1" customHeight="1" x14ac:dyDescent="0.25">
      <c r="A372" s="50"/>
      <c r="B372" s="54"/>
      <c r="C372" s="54"/>
      <c r="D372" s="50"/>
      <c r="E372" s="54"/>
      <c r="F372" s="54"/>
      <c r="G372" s="58"/>
    </row>
    <row r="373" spans="1:7" ht="53.1" customHeight="1" x14ac:dyDescent="0.25">
      <c r="A373" s="50"/>
      <c r="B373" s="54"/>
      <c r="C373" s="54"/>
      <c r="D373" s="50"/>
      <c r="E373" s="54"/>
      <c r="F373" s="54"/>
      <c r="G373" s="58"/>
    </row>
    <row r="374" spans="1:7" ht="53.1" customHeight="1" x14ac:dyDescent="0.25">
      <c r="A374" s="50"/>
      <c r="B374" s="54"/>
      <c r="C374" s="54"/>
      <c r="D374" s="50"/>
      <c r="E374" s="54"/>
      <c r="F374" s="54"/>
      <c r="G374" s="58"/>
    </row>
    <row r="375" spans="1:7" ht="53.1" customHeight="1" x14ac:dyDescent="0.25">
      <c r="A375" s="50"/>
      <c r="B375" s="54"/>
      <c r="C375" s="54"/>
      <c r="D375" s="50"/>
      <c r="E375" s="54"/>
      <c r="F375" s="54"/>
      <c r="G375" s="58"/>
    </row>
    <row r="376" spans="1:7" ht="53.1" customHeight="1" x14ac:dyDescent="0.25">
      <c r="A376" s="50"/>
      <c r="B376" s="54"/>
      <c r="C376" s="54"/>
      <c r="D376" s="50"/>
      <c r="E376" s="54"/>
      <c r="F376" s="54"/>
      <c r="G376" s="58"/>
    </row>
    <row r="377" spans="1:7" ht="53.1" customHeight="1" x14ac:dyDescent="0.25">
      <c r="A377" s="50"/>
      <c r="B377" s="54"/>
      <c r="C377" s="54"/>
      <c r="D377" s="50"/>
      <c r="E377" s="54"/>
      <c r="F377" s="54"/>
      <c r="G377" s="58"/>
    </row>
    <row r="378" spans="1:7" ht="53.1" customHeight="1" x14ac:dyDescent="0.25">
      <c r="A378" s="50"/>
      <c r="B378" s="54"/>
      <c r="C378" s="54"/>
      <c r="D378" s="50"/>
      <c r="E378" s="54"/>
      <c r="F378" s="54"/>
      <c r="G378" s="58"/>
    </row>
    <row r="379" spans="1:7" ht="53.1" customHeight="1" x14ac:dyDescent="0.25">
      <c r="A379" s="50"/>
      <c r="B379" s="54"/>
      <c r="C379" s="54"/>
      <c r="D379" s="50"/>
      <c r="E379" s="54"/>
      <c r="F379" s="54"/>
      <c r="G379" s="58"/>
    </row>
    <row r="380" spans="1:7" ht="53.1" customHeight="1" x14ac:dyDescent="0.25">
      <c r="A380" s="50"/>
      <c r="B380" s="54"/>
      <c r="C380" s="54"/>
      <c r="D380" s="50"/>
      <c r="E380" s="54"/>
      <c r="F380" s="54"/>
      <c r="G380" s="58"/>
    </row>
    <row r="381" spans="1:7" ht="53.1" customHeight="1" x14ac:dyDescent="0.25">
      <c r="A381" s="50"/>
      <c r="B381" s="54"/>
      <c r="C381" s="54"/>
      <c r="D381" s="50"/>
      <c r="E381" s="54"/>
      <c r="F381" s="54"/>
      <c r="G381" s="58"/>
    </row>
    <row r="382" spans="1:7" ht="53.1" customHeight="1" x14ac:dyDescent="0.25">
      <c r="A382" s="50"/>
      <c r="B382" s="54"/>
      <c r="C382" s="54"/>
      <c r="D382" s="50"/>
      <c r="E382" s="54"/>
      <c r="F382" s="54"/>
      <c r="G382" s="58"/>
    </row>
    <row r="383" spans="1:7" ht="53.1" customHeight="1" x14ac:dyDescent="0.25">
      <c r="A383" s="50"/>
      <c r="B383" s="54"/>
      <c r="C383" s="54"/>
      <c r="D383" s="50"/>
      <c r="E383" s="54"/>
      <c r="F383" s="54"/>
      <c r="G383" s="58"/>
    </row>
    <row r="384" spans="1:7" ht="53.1" customHeight="1" x14ac:dyDescent="0.25">
      <c r="A384" s="50"/>
      <c r="B384" s="54"/>
      <c r="C384" s="54"/>
      <c r="D384" s="50"/>
      <c r="E384" s="54"/>
      <c r="F384" s="54"/>
      <c r="G384" s="58"/>
    </row>
    <row r="385" spans="1:7" ht="53.1" customHeight="1" x14ac:dyDescent="0.25">
      <c r="A385" s="50"/>
      <c r="B385" s="54"/>
      <c r="C385" s="54"/>
      <c r="D385" s="50"/>
      <c r="E385" s="54"/>
      <c r="F385" s="54"/>
      <c r="G385" s="58"/>
    </row>
    <row r="386" spans="1:7" ht="53.1" customHeight="1" x14ac:dyDescent="0.25">
      <c r="A386" s="50"/>
      <c r="B386" s="54"/>
      <c r="C386" s="54"/>
      <c r="D386" s="50"/>
      <c r="E386" s="54"/>
      <c r="F386" s="54"/>
      <c r="G386" s="58"/>
    </row>
    <row r="387" spans="1:7" ht="53.1" customHeight="1" x14ac:dyDescent="0.25">
      <c r="A387" s="50"/>
      <c r="B387" s="54"/>
      <c r="C387" s="54"/>
      <c r="D387" s="50"/>
      <c r="E387" s="54"/>
      <c r="F387" s="54"/>
      <c r="G387" s="58"/>
    </row>
    <row r="388" spans="1:7" ht="53.1" customHeight="1" x14ac:dyDescent="0.25">
      <c r="A388" s="50"/>
      <c r="B388" s="54"/>
      <c r="C388" s="54"/>
      <c r="D388" s="50"/>
      <c r="E388" s="54"/>
      <c r="F388" s="54"/>
      <c r="G388" s="58"/>
    </row>
    <row r="389" spans="1:7" ht="53.1" customHeight="1" x14ac:dyDescent="0.25">
      <c r="A389" s="50"/>
      <c r="B389" s="54"/>
      <c r="C389" s="54"/>
      <c r="D389" s="50"/>
      <c r="E389" s="54"/>
      <c r="F389" s="54"/>
      <c r="G389" s="58"/>
    </row>
    <row r="390" spans="1:7" ht="53.1" customHeight="1" x14ac:dyDescent="0.25">
      <c r="A390" s="50"/>
      <c r="B390" s="54"/>
      <c r="C390" s="54"/>
      <c r="D390" s="50"/>
      <c r="E390" s="54"/>
      <c r="F390" s="54"/>
      <c r="G390" s="58"/>
    </row>
    <row r="391" spans="1:7" ht="53.1" customHeight="1" x14ac:dyDescent="0.25">
      <c r="A391" s="50"/>
      <c r="B391" s="54"/>
      <c r="C391" s="54"/>
      <c r="D391" s="50"/>
      <c r="E391" s="54"/>
      <c r="F391" s="54"/>
      <c r="G391" s="58"/>
    </row>
    <row r="392" spans="1:7" ht="53.1" customHeight="1" x14ac:dyDescent="0.25">
      <c r="A392" s="50"/>
      <c r="B392" s="54"/>
      <c r="C392" s="54"/>
      <c r="D392" s="50"/>
      <c r="E392" s="54"/>
      <c r="F392" s="54"/>
      <c r="G392" s="58"/>
    </row>
    <row r="393" spans="1:7" ht="53.1" customHeight="1" x14ac:dyDescent="0.25">
      <c r="A393" s="50"/>
      <c r="B393" s="54"/>
      <c r="C393" s="54"/>
      <c r="D393" s="50"/>
      <c r="E393" s="54"/>
      <c r="F393" s="54"/>
      <c r="G393" s="58"/>
    </row>
    <row r="394" spans="1:7" ht="53.1" customHeight="1" x14ac:dyDescent="0.25">
      <c r="A394" s="50"/>
      <c r="B394" s="54"/>
      <c r="C394" s="54"/>
      <c r="D394" s="50"/>
      <c r="E394" s="54"/>
      <c r="F394" s="54"/>
      <c r="G394" s="58"/>
    </row>
    <row r="395" spans="1:7" ht="53.1" customHeight="1" x14ac:dyDescent="0.25">
      <c r="A395" s="50"/>
      <c r="B395" s="54"/>
      <c r="C395" s="54"/>
      <c r="D395" s="50"/>
      <c r="E395" s="54"/>
      <c r="F395" s="54"/>
      <c r="G395" s="58"/>
    </row>
    <row r="396" spans="1:7" ht="53.1" customHeight="1" x14ac:dyDescent="0.25">
      <c r="A396" s="50"/>
      <c r="B396" s="54"/>
      <c r="C396" s="54"/>
      <c r="D396" s="50"/>
      <c r="E396" s="54"/>
      <c r="F396" s="54"/>
      <c r="G396" s="58"/>
    </row>
    <row r="397" spans="1:7" ht="53.1" customHeight="1" x14ac:dyDescent="0.25">
      <c r="A397" s="50"/>
      <c r="B397" s="54"/>
      <c r="C397" s="54"/>
      <c r="D397" s="50"/>
      <c r="E397" s="54"/>
      <c r="F397" s="54"/>
      <c r="G397" s="58"/>
    </row>
    <row r="398" spans="1:7" ht="53.1" customHeight="1" x14ac:dyDescent="0.25">
      <c r="A398" s="50"/>
      <c r="B398" s="54"/>
      <c r="C398" s="54"/>
      <c r="D398" s="50"/>
      <c r="E398" s="54"/>
      <c r="F398" s="54"/>
      <c r="G398" s="58"/>
    </row>
    <row r="399" spans="1:7" ht="53.1" customHeight="1" x14ac:dyDescent="0.25">
      <c r="A399" s="50"/>
      <c r="B399" s="54"/>
      <c r="C399" s="54"/>
      <c r="D399" s="50"/>
      <c r="E399" s="54"/>
      <c r="F399" s="54"/>
      <c r="G399" s="58"/>
    </row>
    <row r="400" spans="1:7" ht="53.1" customHeight="1" x14ac:dyDescent="0.25">
      <c r="A400" s="50"/>
      <c r="B400" s="54"/>
      <c r="C400" s="54"/>
      <c r="D400" s="50"/>
      <c r="E400" s="54"/>
      <c r="F400" s="54"/>
      <c r="G400" s="58"/>
    </row>
    <row r="401" spans="1:7" ht="53.1" customHeight="1" x14ac:dyDescent="0.25">
      <c r="A401" s="50"/>
      <c r="B401" s="54"/>
      <c r="C401" s="54"/>
      <c r="D401" s="50"/>
      <c r="E401" s="54"/>
      <c r="F401" s="54"/>
      <c r="G401" s="58"/>
    </row>
    <row r="402" spans="1:7" ht="53.1" customHeight="1" x14ac:dyDescent="0.25">
      <c r="A402" s="50"/>
      <c r="B402" s="54"/>
      <c r="C402" s="54"/>
      <c r="D402" s="50"/>
      <c r="E402" s="54"/>
      <c r="F402" s="54"/>
      <c r="G402" s="58"/>
    </row>
    <row r="403" spans="1:7" ht="53.1" customHeight="1" x14ac:dyDescent="0.25">
      <c r="A403" s="50"/>
      <c r="B403" s="54"/>
      <c r="C403" s="54"/>
      <c r="D403" s="50"/>
      <c r="E403" s="54"/>
      <c r="F403" s="54"/>
      <c r="G403" s="58"/>
    </row>
    <row r="404" spans="1:7" ht="53.1" customHeight="1" x14ac:dyDescent="0.25">
      <c r="A404" s="50"/>
      <c r="B404" s="54"/>
      <c r="C404" s="54"/>
      <c r="D404" s="50"/>
      <c r="E404" s="54"/>
      <c r="F404" s="54"/>
      <c r="G404" s="58"/>
    </row>
    <row r="405" spans="1:7" ht="53.1" customHeight="1" x14ac:dyDescent="0.25">
      <c r="A405" s="50"/>
      <c r="B405" s="54"/>
      <c r="C405" s="54"/>
      <c r="D405" s="50"/>
      <c r="E405" s="54"/>
      <c r="F405" s="54"/>
      <c r="G405" s="58"/>
    </row>
    <row r="406" spans="1:7" ht="53.1" customHeight="1" x14ac:dyDescent="0.25">
      <c r="A406" s="50"/>
      <c r="B406" s="54"/>
      <c r="C406" s="54"/>
      <c r="D406" s="50"/>
      <c r="E406" s="54"/>
      <c r="F406" s="54"/>
      <c r="G406" s="58"/>
    </row>
    <row r="407" spans="1:7" ht="53.1" customHeight="1" x14ac:dyDescent="0.25">
      <c r="A407" s="50"/>
      <c r="B407" s="54"/>
      <c r="C407" s="54"/>
      <c r="D407" s="50"/>
      <c r="E407" s="54"/>
      <c r="F407" s="54"/>
      <c r="G407" s="58"/>
    </row>
    <row r="408" spans="1:7" ht="53.1" customHeight="1" x14ac:dyDescent="0.25">
      <c r="A408" s="50"/>
      <c r="B408" s="54"/>
      <c r="C408" s="54"/>
      <c r="D408" s="50"/>
      <c r="E408" s="54"/>
      <c r="F408" s="54"/>
      <c r="G408" s="58"/>
    </row>
    <row r="409" spans="1:7" ht="53.1" customHeight="1" x14ac:dyDescent="0.25">
      <c r="A409" s="50"/>
      <c r="B409" s="54"/>
      <c r="C409" s="54"/>
      <c r="D409" s="50"/>
      <c r="E409" s="54"/>
      <c r="F409" s="54"/>
      <c r="G409" s="58"/>
    </row>
    <row r="410" spans="1:7" ht="53.1" customHeight="1" x14ac:dyDescent="0.25">
      <c r="A410" s="50"/>
      <c r="B410" s="54"/>
      <c r="C410" s="54"/>
      <c r="D410" s="50"/>
      <c r="E410" s="54"/>
      <c r="F410" s="54"/>
      <c r="G410" s="58"/>
    </row>
    <row r="411" spans="1:7" ht="53.1" customHeight="1" x14ac:dyDescent="0.25">
      <c r="A411" s="50"/>
      <c r="B411" s="54"/>
      <c r="C411" s="54"/>
      <c r="D411" s="50"/>
      <c r="E411" s="54"/>
      <c r="F411" s="54"/>
      <c r="G411" s="58"/>
    </row>
    <row r="412" spans="1:7" ht="53.1" customHeight="1" x14ac:dyDescent="0.25">
      <c r="A412" s="50"/>
      <c r="B412" s="54"/>
      <c r="C412" s="54"/>
      <c r="D412" s="50"/>
      <c r="E412" s="54"/>
      <c r="F412" s="54"/>
      <c r="G412" s="58"/>
    </row>
    <row r="413" spans="1:7" ht="53.1" customHeight="1" x14ac:dyDescent="0.25">
      <c r="A413" s="50"/>
      <c r="B413" s="54"/>
      <c r="C413" s="54"/>
      <c r="D413" s="50"/>
      <c r="E413" s="54"/>
      <c r="F413" s="54"/>
      <c r="G413" s="58"/>
    </row>
    <row r="414" spans="1:7" ht="53.1" customHeight="1" x14ac:dyDescent="0.25">
      <c r="A414" s="50"/>
      <c r="B414" s="54"/>
      <c r="C414" s="54"/>
      <c r="D414" s="50"/>
      <c r="E414" s="54"/>
      <c r="F414" s="54"/>
      <c r="G414" s="58"/>
    </row>
    <row r="415" spans="1:7" ht="53.1" customHeight="1" x14ac:dyDescent="0.25">
      <c r="A415" s="50"/>
      <c r="B415" s="54"/>
      <c r="C415" s="54"/>
      <c r="D415" s="50"/>
      <c r="E415" s="54"/>
      <c r="F415" s="54"/>
      <c r="G415" s="58"/>
    </row>
    <row r="416" spans="1:7" ht="53.1" customHeight="1" x14ac:dyDescent="0.25">
      <c r="A416" s="50"/>
      <c r="B416" s="54"/>
      <c r="C416" s="54"/>
      <c r="D416" s="50"/>
      <c r="E416" s="54"/>
      <c r="F416" s="54"/>
      <c r="G416" s="58"/>
    </row>
    <row r="417" spans="1:7" ht="53.1" customHeight="1" x14ac:dyDescent="0.25">
      <c r="A417" s="50"/>
      <c r="B417" s="54"/>
      <c r="C417" s="54"/>
      <c r="D417" s="50"/>
      <c r="E417" s="54"/>
      <c r="F417" s="54"/>
      <c r="G417" s="58"/>
    </row>
    <row r="418" spans="1:7" ht="53.1" customHeight="1" x14ac:dyDescent="0.25">
      <c r="A418" s="50"/>
      <c r="B418" s="54"/>
      <c r="C418" s="54"/>
      <c r="D418" s="50"/>
      <c r="E418" s="54"/>
      <c r="F418" s="54"/>
      <c r="G418" s="58"/>
    </row>
    <row r="419" spans="1:7" ht="53.1" customHeight="1" x14ac:dyDescent="0.25">
      <c r="A419" s="50"/>
      <c r="B419" s="54"/>
      <c r="C419" s="54"/>
      <c r="D419" s="50"/>
      <c r="E419" s="54"/>
      <c r="F419" s="54"/>
      <c r="G419" s="58"/>
    </row>
    <row r="420" spans="1:7" ht="53.1" customHeight="1" x14ac:dyDescent="0.25">
      <c r="A420" s="50"/>
      <c r="B420" s="54"/>
      <c r="C420" s="54"/>
      <c r="D420" s="50"/>
      <c r="E420" s="54"/>
      <c r="F420" s="54"/>
      <c r="G420" s="58"/>
    </row>
    <row r="421" spans="1:7" ht="53.1" customHeight="1" x14ac:dyDescent="0.25">
      <c r="A421" s="50"/>
      <c r="B421" s="54"/>
      <c r="C421" s="54"/>
      <c r="D421" s="50"/>
      <c r="E421" s="54"/>
      <c r="F421" s="54"/>
      <c r="G421" s="58"/>
    </row>
    <row r="422" spans="1:7" ht="53.1" customHeight="1" x14ac:dyDescent="0.25">
      <c r="A422" s="50"/>
      <c r="B422" s="54"/>
      <c r="C422" s="54"/>
      <c r="D422" s="50"/>
      <c r="E422" s="54"/>
      <c r="F422" s="54"/>
      <c r="G422" s="58"/>
    </row>
    <row r="423" spans="1:7" ht="53.1" customHeight="1" x14ac:dyDescent="0.25">
      <c r="A423" s="50"/>
      <c r="B423" s="54"/>
      <c r="C423" s="54"/>
      <c r="D423" s="50"/>
      <c r="E423" s="54"/>
      <c r="F423" s="54"/>
      <c r="G423" s="58"/>
    </row>
    <row r="424" spans="1:7" ht="53.1" customHeight="1" x14ac:dyDescent="0.25">
      <c r="A424" s="50"/>
      <c r="B424" s="54"/>
      <c r="C424" s="54"/>
      <c r="D424" s="50"/>
      <c r="E424" s="54"/>
      <c r="F424" s="54"/>
      <c r="G424" s="58"/>
    </row>
    <row r="425" spans="1:7" ht="53.1" customHeight="1" x14ac:dyDescent="0.25">
      <c r="A425" s="50"/>
      <c r="B425" s="54"/>
      <c r="C425" s="54"/>
      <c r="D425" s="50"/>
      <c r="E425" s="54"/>
      <c r="F425" s="54"/>
      <c r="G425" s="58"/>
    </row>
    <row r="426" spans="1:7" ht="53.1" customHeight="1" x14ac:dyDescent="0.25">
      <c r="A426" s="50"/>
      <c r="B426" s="54"/>
      <c r="C426" s="54"/>
      <c r="D426" s="50"/>
      <c r="E426" s="54"/>
      <c r="F426" s="54"/>
      <c r="G426" s="58"/>
    </row>
    <row r="427" spans="1:7" ht="53.1" customHeight="1" x14ac:dyDescent="0.25">
      <c r="A427" s="50"/>
      <c r="B427" s="54"/>
      <c r="C427" s="54"/>
      <c r="D427" s="50"/>
      <c r="E427" s="54"/>
      <c r="F427" s="54"/>
      <c r="G427" s="58"/>
    </row>
    <row r="428" spans="1:7" ht="53.1" customHeight="1" x14ac:dyDescent="0.25">
      <c r="A428" s="50"/>
      <c r="B428" s="54"/>
      <c r="C428" s="54"/>
      <c r="D428" s="50"/>
      <c r="E428" s="54"/>
      <c r="F428" s="54"/>
      <c r="G428" s="58"/>
    </row>
    <row r="429" spans="1:7" ht="53.1" customHeight="1" x14ac:dyDescent="0.25">
      <c r="A429" s="50"/>
      <c r="B429" s="54"/>
      <c r="C429" s="54"/>
      <c r="D429" s="50"/>
      <c r="E429" s="54"/>
      <c r="F429" s="54"/>
      <c r="G429" s="58"/>
    </row>
    <row r="430" spans="1:7" ht="53.1" customHeight="1" x14ac:dyDescent="0.25">
      <c r="A430" s="50"/>
      <c r="B430" s="54"/>
      <c r="C430" s="54"/>
      <c r="D430" s="50"/>
      <c r="E430" s="54"/>
      <c r="F430" s="54"/>
      <c r="G430" s="58"/>
    </row>
    <row r="431" spans="1:7" ht="53.1" customHeight="1" x14ac:dyDescent="0.25">
      <c r="A431" s="50"/>
      <c r="B431" s="54"/>
      <c r="C431" s="54"/>
      <c r="D431" s="50"/>
      <c r="E431" s="54"/>
      <c r="F431" s="54"/>
      <c r="G431" s="58"/>
    </row>
    <row r="432" spans="1:7" ht="53.1" customHeight="1" x14ac:dyDescent="0.25">
      <c r="A432" s="50"/>
      <c r="B432" s="54"/>
      <c r="C432" s="54"/>
      <c r="D432" s="50"/>
      <c r="E432" s="54"/>
      <c r="F432" s="54"/>
      <c r="G432" s="58"/>
    </row>
    <row r="433" spans="1:7" ht="53.1" customHeight="1" x14ac:dyDescent="0.25">
      <c r="A433" s="50"/>
      <c r="B433" s="54"/>
      <c r="C433" s="54"/>
      <c r="D433" s="50"/>
      <c r="E433" s="54"/>
      <c r="F433" s="54"/>
      <c r="G433" s="58"/>
    </row>
    <row r="434" spans="1:7" ht="53.1" customHeight="1" x14ac:dyDescent="0.25">
      <c r="A434" s="50"/>
      <c r="B434" s="54"/>
      <c r="C434" s="54"/>
      <c r="D434" s="50"/>
      <c r="E434" s="54"/>
      <c r="F434" s="54"/>
      <c r="G434" s="58"/>
    </row>
    <row r="435" spans="1:7" ht="53.1" customHeight="1" x14ac:dyDescent="0.25">
      <c r="A435" s="50"/>
      <c r="B435" s="54"/>
      <c r="C435" s="54"/>
      <c r="D435" s="50"/>
      <c r="E435" s="54"/>
      <c r="F435" s="54"/>
      <c r="G435" s="58"/>
    </row>
    <row r="436" spans="1:7" ht="53.1" customHeight="1" x14ac:dyDescent="0.25">
      <c r="A436" s="50"/>
      <c r="B436" s="54"/>
      <c r="C436" s="54"/>
      <c r="D436" s="50"/>
      <c r="E436" s="54"/>
      <c r="F436" s="54"/>
      <c r="G436" s="58"/>
    </row>
    <row r="437" spans="1:7" ht="53.1" customHeight="1" x14ac:dyDescent="0.25">
      <c r="A437" s="50"/>
      <c r="B437" s="54"/>
      <c r="C437" s="54"/>
      <c r="D437" s="50"/>
      <c r="E437" s="54"/>
      <c r="F437" s="54"/>
      <c r="G437" s="58"/>
    </row>
    <row r="438" spans="1:7" ht="53.1" customHeight="1" x14ac:dyDescent="0.25">
      <c r="A438" s="50"/>
      <c r="B438" s="54"/>
      <c r="C438" s="54"/>
      <c r="D438" s="50"/>
      <c r="E438" s="54"/>
      <c r="F438" s="54"/>
      <c r="G438" s="58"/>
    </row>
    <row r="439" spans="1:7" ht="53.1" customHeight="1" x14ac:dyDescent="0.25">
      <c r="A439" s="50"/>
      <c r="B439" s="54"/>
      <c r="C439" s="54"/>
      <c r="D439" s="50"/>
      <c r="E439" s="54"/>
      <c r="F439" s="54"/>
      <c r="G439" s="58"/>
    </row>
    <row r="440" spans="1:7" ht="53.1" customHeight="1" x14ac:dyDescent="0.25">
      <c r="A440" s="50"/>
      <c r="B440" s="54"/>
      <c r="C440" s="54"/>
      <c r="D440" s="50"/>
      <c r="E440" s="54"/>
      <c r="F440" s="54"/>
      <c r="G440" s="58"/>
    </row>
    <row r="441" spans="1:7" ht="53.1" customHeight="1" x14ac:dyDescent="0.25">
      <c r="A441" s="50"/>
      <c r="B441" s="54"/>
      <c r="C441" s="54"/>
      <c r="D441" s="50"/>
      <c r="E441" s="54"/>
      <c r="F441" s="54"/>
      <c r="G441" s="58"/>
    </row>
    <row r="442" spans="1:7" ht="53.1" customHeight="1" x14ac:dyDescent="0.25">
      <c r="A442" s="50"/>
      <c r="B442" s="54"/>
      <c r="C442" s="54"/>
      <c r="D442" s="50"/>
      <c r="E442" s="54"/>
      <c r="F442" s="54"/>
      <c r="G442" s="58"/>
    </row>
    <row r="443" spans="1:7" ht="53.1" customHeight="1" x14ac:dyDescent="0.25">
      <c r="A443" s="50"/>
      <c r="B443" s="54"/>
      <c r="C443" s="54"/>
      <c r="D443" s="50"/>
      <c r="E443" s="54"/>
      <c r="F443" s="54"/>
      <c r="G443" s="58"/>
    </row>
    <row r="444" spans="1:7" ht="53.1" customHeight="1" x14ac:dyDescent="0.25">
      <c r="A444" s="50"/>
      <c r="B444" s="54"/>
      <c r="C444" s="54"/>
      <c r="D444" s="50"/>
      <c r="E444" s="54"/>
      <c r="F444" s="54"/>
      <c r="G444" s="58"/>
    </row>
    <row r="445" spans="1:7" ht="53.1" customHeight="1" x14ac:dyDescent="0.25">
      <c r="A445" s="50"/>
      <c r="B445" s="54"/>
      <c r="C445" s="54"/>
      <c r="D445" s="50"/>
      <c r="E445" s="54"/>
      <c r="F445" s="54"/>
      <c r="G445" s="58"/>
    </row>
    <row r="446" spans="1:7" ht="53.1" customHeight="1" x14ac:dyDescent="0.25">
      <c r="A446" s="50"/>
      <c r="B446" s="54"/>
      <c r="C446" s="54"/>
      <c r="D446" s="50"/>
      <c r="E446" s="54"/>
      <c r="F446" s="54"/>
      <c r="G446" s="58"/>
    </row>
    <row r="447" spans="1:7" ht="53.1" customHeight="1" x14ac:dyDescent="0.25">
      <c r="A447" s="50"/>
      <c r="B447" s="54"/>
      <c r="C447" s="54"/>
      <c r="D447" s="50"/>
      <c r="E447" s="54"/>
      <c r="F447" s="54"/>
      <c r="G447" s="58"/>
    </row>
    <row r="448" spans="1:7" ht="53.1" customHeight="1" x14ac:dyDescent="0.25">
      <c r="A448" s="50"/>
      <c r="B448" s="54"/>
      <c r="C448" s="54"/>
      <c r="D448" s="50"/>
      <c r="E448" s="54"/>
      <c r="F448" s="54"/>
      <c r="G448" s="58"/>
    </row>
    <row r="449" spans="1:7" ht="53.1" customHeight="1" x14ac:dyDescent="0.25">
      <c r="A449" s="50"/>
      <c r="B449" s="54"/>
      <c r="C449" s="54"/>
      <c r="D449" s="50"/>
      <c r="E449" s="54"/>
      <c r="F449" s="54"/>
      <c r="G449" s="58"/>
    </row>
    <row r="450" spans="1:7" ht="53.1" customHeight="1" x14ac:dyDescent="0.25">
      <c r="A450" s="50"/>
      <c r="B450" s="54"/>
      <c r="C450" s="54"/>
      <c r="D450" s="50"/>
      <c r="E450" s="54"/>
      <c r="F450" s="54"/>
      <c r="G450" s="58"/>
    </row>
    <row r="451" spans="1:7" ht="53.1" customHeight="1" x14ac:dyDescent="0.25">
      <c r="A451" s="50"/>
      <c r="B451" s="54"/>
      <c r="C451" s="54"/>
      <c r="D451" s="50"/>
      <c r="E451" s="54"/>
      <c r="F451" s="54"/>
      <c r="G451" s="58"/>
    </row>
    <row r="452" spans="1:7" ht="53.1" customHeight="1" x14ac:dyDescent="0.25">
      <c r="A452" s="50"/>
      <c r="B452" s="54"/>
      <c r="C452" s="54"/>
      <c r="D452" s="50"/>
      <c r="E452" s="54"/>
      <c r="F452" s="54"/>
      <c r="G452" s="58"/>
    </row>
    <row r="453" spans="1:7" ht="53.1" customHeight="1" x14ac:dyDescent="0.25">
      <c r="A453" s="50"/>
      <c r="B453" s="54"/>
      <c r="C453" s="54"/>
      <c r="D453" s="50"/>
      <c r="E453" s="54"/>
      <c r="F453" s="54"/>
      <c r="G453" s="58"/>
    </row>
    <row r="454" spans="1:7" ht="53.1" customHeight="1" x14ac:dyDescent="0.25">
      <c r="A454" s="50"/>
      <c r="B454" s="54"/>
      <c r="C454" s="54"/>
      <c r="D454" s="50"/>
      <c r="E454" s="54"/>
      <c r="F454" s="54"/>
      <c r="G454" s="58"/>
    </row>
    <row r="455" spans="1:7" ht="53.1" customHeight="1" x14ac:dyDescent="0.25">
      <c r="A455" s="50"/>
      <c r="B455" s="54"/>
      <c r="C455" s="54"/>
      <c r="D455" s="50"/>
      <c r="E455" s="54"/>
      <c r="F455" s="54"/>
      <c r="G455" s="58"/>
    </row>
    <row r="456" spans="1:7" ht="53.1" customHeight="1" x14ac:dyDescent="0.25">
      <c r="A456" s="50"/>
      <c r="B456" s="54"/>
      <c r="C456" s="54"/>
      <c r="D456" s="50"/>
      <c r="E456" s="54"/>
      <c r="F456" s="54"/>
      <c r="G456" s="58"/>
    </row>
    <row r="457" spans="1:7" ht="53.1" customHeight="1" x14ac:dyDescent="0.25">
      <c r="A457" s="50"/>
      <c r="B457" s="54"/>
      <c r="C457" s="54"/>
      <c r="D457" s="50"/>
      <c r="E457" s="54"/>
      <c r="F457" s="54"/>
      <c r="G457" s="58"/>
    </row>
    <row r="458" spans="1:7" ht="53.1" customHeight="1" x14ac:dyDescent="0.25">
      <c r="A458" s="50"/>
      <c r="B458" s="54"/>
      <c r="C458" s="54"/>
      <c r="D458" s="50"/>
      <c r="E458" s="54"/>
      <c r="F458" s="54"/>
      <c r="G458" s="58"/>
    </row>
    <row r="459" spans="1:7" ht="53.1" customHeight="1" x14ac:dyDescent="0.25">
      <c r="A459" s="50"/>
      <c r="B459" s="54"/>
      <c r="C459" s="54"/>
      <c r="D459" s="50"/>
      <c r="E459" s="54"/>
      <c r="F459" s="54"/>
      <c r="G459" s="58"/>
    </row>
    <row r="460" spans="1:7" ht="53.1" customHeight="1" x14ac:dyDescent="0.25">
      <c r="A460" s="50"/>
      <c r="B460" s="54"/>
      <c r="C460" s="54"/>
      <c r="D460" s="50"/>
      <c r="E460" s="54"/>
      <c r="F460" s="54"/>
      <c r="G460" s="58"/>
    </row>
    <row r="461" spans="1:7" ht="53.1" customHeight="1" x14ac:dyDescent="0.25">
      <c r="A461" s="50"/>
      <c r="B461" s="54"/>
      <c r="C461" s="54"/>
      <c r="D461" s="50"/>
      <c r="E461" s="54"/>
      <c r="F461" s="54"/>
      <c r="G461" s="58"/>
    </row>
    <row r="462" spans="1:7" ht="53.1" customHeight="1" x14ac:dyDescent="0.25">
      <c r="A462" s="50"/>
      <c r="B462" s="54"/>
      <c r="C462" s="54"/>
      <c r="D462" s="50"/>
      <c r="E462" s="54"/>
      <c r="F462" s="54"/>
      <c r="G462" s="58"/>
    </row>
    <row r="463" spans="1:7" ht="53.1" customHeight="1" x14ac:dyDescent="0.25">
      <c r="A463" s="50"/>
      <c r="B463" s="54"/>
      <c r="C463" s="54"/>
      <c r="D463" s="50"/>
      <c r="E463" s="54"/>
      <c r="F463" s="54"/>
      <c r="G463" s="58"/>
    </row>
    <row r="464" spans="1:7" ht="53.1" customHeight="1" x14ac:dyDescent="0.25">
      <c r="A464" s="50"/>
      <c r="B464" s="54"/>
      <c r="C464" s="54"/>
      <c r="D464" s="50"/>
      <c r="E464" s="54"/>
      <c r="F464" s="54"/>
      <c r="G464" s="58"/>
    </row>
    <row r="465" spans="1:7" ht="53.1" customHeight="1" x14ac:dyDescent="0.25">
      <c r="A465" s="50"/>
      <c r="B465" s="54"/>
      <c r="C465" s="54"/>
      <c r="D465" s="50"/>
      <c r="E465" s="54"/>
      <c r="F465" s="54"/>
      <c r="G465" s="58"/>
    </row>
    <row r="466" spans="1:7" ht="53.1" customHeight="1" x14ac:dyDescent="0.25">
      <c r="A466" s="50"/>
      <c r="B466" s="54"/>
      <c r="C466" s="54"/>
      <c r="D466" s="50"/>
      <c r="E466" s="54"/>
      <c r="F466" s="54"/>
      <c r="G466" s="58"/>
    </row>
    <row r="467" spans="1:7" ht="53.1" customHeight="1" x14ac:dyDescent="0.25">
      <c r="A467" s="50"/>
      <c r="B467" s="54"/>
      <c r="C467" s="54"/>
      <c r="D467" s="50"/>
      <c r="E467" s="54"/>
      <c r="F467" s="54"/>
      <c r="G467" s="58"/>
    </row>
    <row r="468" spans="1:7" ht="53.1" customHeight="1" x14ac:dyDescent="0.25">
      <c r="A468" s="50"/>
      <c r="B468" s="54"/>
      <c r="C468" s="54"/>
      <c r="D468" s="50"/>
      <c r="E468" s="54"/>
      <c r="F468" s="54"/>
      <c r="G468" s="58"/>
    </row>
    <row r="469" spans="1:7" ht="53.1" customHeight="1" x14ac:dyDescent="0.25">
      <c r="A469" s="50"/>
      <c r="B469" s="54"/>
      <c r="C469" s="54"/>
      <c r="D469" s="50"/>
      <c r="E469" s="54"/>
      <c r="F469" s="54"/>
      <c r="G469" s="58"/>
    </row>
    <row r="470" spans="1:7" ht="53.1" customHeight="1" x14ac:dyDescent="0.25">
      <c r="A470" s="50"/>
      <c r="B470" s="54"/>
      <c r="C470" s="54"/>
      <c r="D470" s="50"/>
      <c r="E470" s="54"/>
      <c r="F470" s="54"/>
      <c r="G470" s="58"/>
    </row>
    <row r="471" spans="1:7" ht="53.1" customHeight="1" x14ac:dyDescent="0.25">
      <c r="A471" s="50"/>
      <c r="B471" s="54"/>
      <c r="C471" s="54"/>
      <c r="D471" s="50"/>
      <c r="E471" s="54"/>
      <c r="F471" s="54"/>
      <c r="G471" s="58"/>
    </row>
    <row r="472" spans="1:7" ht="53.1" customHeight="1" x14ac:dyDescent="0.25">
      <c r="A472" s="50"/>
      <c r="B472" s="54"/>
      <c r="C472" s="54"/>
      <c r="D472" s="50"/>
      <c r="E472" s="54"/>
      <c r="F472" s="54"/>
      <c r="G472" s="58"/>
    </row>
    <row r="473" spans="1:7" ht="53.1" customHeight="1" x14ac:dyDescent="0.25">
      <c r="A473" s="50"/>
      <c r="B473" s="54"/>
      <c r="C473" s="54"/>
      <c r="D473" s="50"/>
      <c r="E473" s="54"/>
      <c r="F473" s="54"/>
      <c r="G473" s="58"/>
    </row>
    <row r="474" spans="1:7" ht="53.1" customHeight="1" x14ac:dyDescent="0.25">
      <c r="A474" s="50"/>
      <c r="B474" s="54"/>
      <c r="C474" s="54"/>
      <c r="D474" s="50"/>
      <c r="E474" s="54"/>
      <c r="F474" s="54"/>
      <c r="G474" s="58"/>
    </row>
    <row r="475" spans="1:7" ht="53.1" customHeight="1" x14ac:dyDescent="0.25">
      <c r="A475" s="50"/>
      <c r="B475" s="54"/>
      <c r="C475" s="54"/>
      <c r="D475" s="50"/>
      <c r="E475" s="54"/>
      <c r="F475" s="54"/>
      <c r="G475" s="58"/>
    </row>
    <row r="476" spans="1:7" ht="53.1" customHeight="1" x14ac:dyDescent="0.25">
      <c r="A476" s="50"/>
      <c r="B476" s="54"/>
      <c r="C476" s="54"/>
      <c r="D476" s="50"/>
      <c r="E476" s="54"/>
      <c r="F476" s="54"/>
      <c r="G476" s="58"/>
    </row>
    <row r="477" spans="1:7" ht="53.1" customHeight="1" x14ac:dyDescent="0.25">
      <c r="A477" s="50"/>
      <c r="B477" s="54"/>
      <c r="C477" s="54"/>
      <c r="D477" s="50"/>
      <c r="E477" s="54"/>
      <c r="F477" s="54"/>
      <c r="G477" s="58"/>
    </row>
    <row r="478" spans="1:7" ht="53.1" customHeight="1" x14ac:dyDescent="0.25">
      <c r="A478" s="50"/>
      <c r="B478" s="54"/>
      <c r="C478" s="54"/>
      <c r="D478" s="50"/>
      <c r="E478" s="54"/>
      <c r="F478" s="54"/>
      <c r="G478" s="58"/>
    </row>
    <row r="479" spans="1:7" ht="53.1" customHeight="1" x14ac:dyDescent="0.25">
      <c r="A479" s="50"/>
      <c r="B479" s="54"/>
      <c r="C479" s="54"/>
      <c r="D479" s="50"/>
      <c r="E479" s="54"/>
      <c r="F479" s="54"/>
      <c r="G479" s="58"/>
    </row>
    <row r="480" spans="1:7" ht="53.1" customHeight="1" x14ac:dyDescent="0.25">
      <c r="A480" s="50"/>
      <c r="B480" s="54"/>
      <c r="C480" s="54"/>
      <c r="D480" s="50"/>
      <c r="E480" s="54"/>
      <c r="F480" s="54"/>
      <c r="G480" s="58"/>
    </row>
    <row r="481" spans="1:7" ht="53.1" customHeight="1" x14ac:dyDescent="0.25">
      <c r="A481" s="50"/>
      <c r="B481" s="54"/>
      <c r="C481" s="54"/>
      <c r="D481" s="50"/>
      <c r="E481" s="54"/>
      <c r="F481" s="54"/>
      <c r="G481" s="58"/>
    </row>
    <row r="482" spans="1:7" ht="53.1" customHeight="1" x14ac:dyDescent="0.25">
      <c r="A482" s="50"/>
      <c r="B482" s="54"/>
      <c r="C482" s="54"/>
      <c r="D482" s="50"/>
      <c r="E482" s="54"/>
      <c r="F482" s="54"/>
      <c r="G482" s="58"/>
    </row>
    <row r="483" spans="1:7" ht="53.1" customHeight="1" x14ac:dyDescent="0.25">
      <c r="A483" s="50"/>
      <c r="B483" s="54"/>
      <c r="C483" s="54"/>
      <c r="D483" s="50"/>
      <c r="E483" s="54"/>
      <c r="F483" s="54"/>
      <c r="G483" s="58"/>
    </row>
    <row r="484" spans="1:7" ht="53.1" customHeight="1" x14ac:dyDescent="0.25">
      <c r="A484" s="50"/>
      <c r="B484" s="54"/>
      <c r="C484" s="54"/>
      <c r="D484" s="50"/>
      <c r="E484" s="54"/>
      <c r="F484" s="54"/>
      <c r="G484" s="58"/>
    </row>
    <row r="485" spans="1:7" ht="53.1" customHeight="1" x14ac:dyDescent="0.25">
      <c r="A485" s="50"/>
      <c r="B485" s="54"/>
      <c r="C485" s="54"/>
      <c r="D485" s="50"/>
      <c r="E485" s="54"/>
      <c r="F485" s="54"/>
      <c r="G485" s="58"/>
    </row>
    <row r="486" spans="1:7" ht="53.1" customHeight="1" x14ac:dyDescent="0.25">
      <c r="A486" s="50"/>
      <c r="B486" s="54"/>
      <c r="C486" s="54"/>
      <c r="D486" s="50"/>
      <c r="E486" s="54"/>
      <c r="F486" s="54"/>
      <c r="G486" s="58"/>
    </row>
    <row r="487" spans="1:7" ht="53.1" customHeight="1" x14ac:dyDescent="0.25">
      <c r="A487" s="50"/>
      <c r="B487" s="54"/>
      <c r="C487" s="54"/>
      <c r="D487" s="50"/>
      <c r="E487" s="54"/>
      <c r="F487" s="54"/>
      <c r="G487" s="58"/>
    </row>
    <row r="488" spans="1:7" ht="53.1" customHeight="1" x14ac:dyDescent="0.25">
      <c r="A488" s="50"/>
      <c r="B488" s="54"/>
      <c r="C488" s="54"/>
      <c r="D488" s="50"/>
      <c r="E488" s="54"/>
      <c r="F488" s="54"/>
      <c r="G488" s="58"/>
    </row>
    <row r="489" spans="1:7" ht="53.1" customHeight="1" x14ac:dyDescent="0.25">
      <c r="A489" s="50"/>
      <c r="B489" s="54"/>
      <c r="C489" s="54"/>
      <c r="D489" s="50"/>
      <c r="E489" s="54"/>
      <c r="F489" s="54"/>
      <c r="G489" s="58"/>
    </row>
    <row r="490" spans="1:7" ht="53.1" customHeight="1" x14ac:dyDescent="0.25">
      <c r="A490" s="50"/>
      <c r="B490" s="54"/>
      <c r="C490" s="54"/>
      <c r="D490" s="50"/>
      <c r="E490" s="54"/>
      <c r="F490" s="54"/>
      <c r="G490" s="58"/>
    </row>
    <row r="491" spans="1:7" ht="53.1" customHeight="1" x14ac:dyDescent="0.25">
      <c r="A491" s="50"/>
      <c r="B491" s="54"/>
      <c r="C491" s="54"/>
      <c r="D491" s="50"/>
      <c r="E491" s="54"/>
      <c r="F491" s="54"/>
      <c r="G491" s="58"/>
    </row>
    <row r="492" spans="1:7" ht="53.1" customHeight="1" x14ac:dyDescent="0.25">
      <c r="A492" s="50"/>
      <c r="B492" s="54"/>
      <c r="C492" s="54"/>
      <c r="D492" s="50"/>
      <c r="E492" s="54"/>
      <c r="F492" s="54"/>
      <c r="G492" s="58"/>
    </row>
    <row r="493" spans="1:7" ht="53.1" customHeight="1" x14ac:dyDescent="0.25">
      <c r="A493" s="50"/>
      <c r="B493" s="54"/>
      <c r="C493" s="54"/>
      <c r="D493" s="50"/>
      <c r="E493" s="54"/>
      <c r="F493" s="54"/>
      <c r="G493" s="58"/>
    </row>
    <row r="494" spans="1:7" ht="53.1" customHeight="1" x14ac:dyDescent="0.25">
      <c r="A494" s="50"/>
      <c r="B494" s="54"/>
      <c r="C494" s="54"/>
      <c r="D494" s="50"/>
      <c r="E494" s="54"/>
      <c r="F494" s="54"/>
      <c r="G494" s="58"/>
    </row>
    <row r="495" spans="1:7" ht="53.1" customHeight="1" x14ac:dyDescent="0.25">
      <c r="A495" s="50"/>
      <c r="B495" s="54"/>
      <c r="C495" s="54"/>
      <c r="D495" s="50"/>
      <c r="E495" s="54"/>
      <c r="F495" s="54"/>
      <c r="G495" s="58"/>
    </row>
    <row r="496" spans="1:7" ht="53.1" customHeight="1" x14ac:dyDescent="0.25">
      <c r="A496" s="50"/>
      <c r="B496" s="54"/>
      <c r="C496" s="54"/>
      <c r="D496" s="50"/>
      <c r="E496" s="54"/>
      <c r="F496" s="54"/>
      <c r="G496" s="58"/>
    </row>
    <row r="497" spans="1:7" ht="53.1" customHeight="1" x14ac:dyDescent="0.25">
      <c r="A497" s="50"/>
      <c r="B497" s="54"/>
      <c r="C497" s="54"/>
      <c r="D497" s="50"/>
      <c r="E497" s="54"/>
      <c r="F497" s="54"/>
      <c r="G497" s="58"/>
    </row>
    <row r="498" spans="1:7" ht="53.1" customHeight="1" x14ac:dyDescent="0.25">
      <c r="A498" s="50"/>
      <c r="B498" s="54"/>
      <c r="C498" s="54"/>
      <c r="D498" s="50"/>
      <c r="E498" s="54"/>
      <c r="F498" s="54"/>
      <c r="G498" s="58"/>
    </row>
    <row r="499" spans="1:7" ht="53.1" customHeight="1" x14ac:dyDescent="0.25">
      <c r="A499" s="50"/>
      <c r="B499" s="54"/>
      <c r="C499" s="54"/>
      <c r="D499" s="50"/>
      <c r="E499" s="54"/>
      <c r="F499" s="54"/>
      <c r="G499" s="58"/>
    </row>
  </sheetData>
  <phoneticPr fontId="15" type="noConversion"/>
  <dataValidations count="2">
    <dataValidation type="list" allowBlank="1" showInputMessage="1" showErrorMessage="1" sqref="B2:B3">
      <formula1>AY</formula1>
    </dataValidation>
    <dataValidation type="list" allowBlank="1" showInputMessage="1" showErrorMessage="1" sqref="D2:F3">
      <formula1>Spor</formula1>
    </dataValidation>
  </dataValidations>
  <pageMargins left="0.75" right="0.75" top="1" bottom="1" header="0.5" footer="0.5"/>
  <pageSetup paperSize="9" orientation="portrait" verticalDpi="0" r:id="rId1"/>
  <headerFooter alignWithMargins="0"/>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1"/>
  <dimension ref="A1:W31"/>
  <sheetViews>
    <sheetView workbookViewId="0">
      <selection sqref="A1:XFD1048576"/>
    </sheetView>
  </sheetViews>
  <sheetFormatPr defaultColWidth="9.140625" defaultRowHeight="15" x14ac:dyDescent="0.25"/>
  <cols>
    <col min="1" max="3" width="9.140625" style="122"/>
    <col min="4" max="4" width="11.7109375" style="122" customWidth="1"/>
    <col min="5" max="5" width="10.7109375" style="122" customWidth="1"/>
    <col min="6" max="6" width="24.42578125" style="122" customWidth="1"/>
    <col min="7" max="8" width="11.140625" style="122" customWidth="1"/>
    <col min="9" max="12" width="9.140625" style="122"/>
    <col min="13" max="13" width="12.28515625" style="122" customWidth="1"/>
    <col min="14" max="14" width="9.140625" style="122"/>
    <col min="15" max="15" width="26.140625" style="122" customWidth="1"/>
    <col min="16" max="18" width="9.140625" style="122"/>
    <col min="19" max="19" width="6.42578125" style="122" customWidth="1"/>
    <col min="20" max="20" width="23.42578125" style="122" customWidth="1"/>
    <col min="21" max="21" width="18.42578125" style="122" customWidth="1"/>
    <col min="22" max="22" width="15.140625" style="122" customWidth="1"/>
    <col min="23" max="23" width="14.85546875" style="122" customWidth="1"/>
    <col min="24" max="16384" width="9.140625" style="122"/>
  </cols>
  <sheetData>
    <row r="1" spans="1:23" ht="15.75" x14ac:dyDescent="0.25">
      <c r="A1" s="122" t="s">
        <v>222</v>
      </c>
      <c r="B1" s="122" t="s">
        <v>220</v>
      </c>
      <c r="D1" s="122" t="s">
        <v>221</v>
      </c>
      <c r="F1" s="122" t="s">
        <v>58</v>
      </c>
      <c r="G1" s="122" t="s">
        <v>55</v>
      </c>
      <c r="H1" s="122" t="s">
        <v>56</v>
      </c>
      <c r="I1" s="122" t="s">
        <v>231</v>
      </c>
      <c r="K1" s="122" t="s">
        <v>30</v>
      </c>
      <c r="M1" s="122" t="s">
        <v>40</v>
      </c>
      <c r="O1" s="245" t="s">
        <v>5</v>
      </c>
      <c r="P1" s="244" t="s">
        <v>7</v>
      </c>
      <c r="Q1" s="244"/>
      <c r="R1" s="244"/>
      <c r="T1" s="122" t="s">
        <v>61</v>
      </c>
      <c r="U1" s="122" t="s">
        <v>236</v>
      </c>
      <c r="V1" s="122" t="s">
        <v>237</v>
      </c>
      <c r="W1" s="122" t="s">
        <v>238</v>
      </c>
    </row>
    <row r="2" spans="1:23" x14ac:dyDescent="0.25">
      <c r="A2" s="122">
        <v>1</v>
      </c>
      <c r="B2" s="122" t="s">
        <v>11</v>
      </c>
      <c r="D2" s="122" t="s">
        <v>232</v>
      </c>
      <c r="F2" s="122" t="s">
        <v>25</v>
      </c>
      <c r="G2" s="122">
        <v>20</v>
      </c>
      <c r="H2" s="123">
        <v>0</v>
      </c>
      <c r="I2" s="123"/>
      <c r="J2" s="123"/>
      <c r="K2" s="122" t="s">
        <v>26</v>
      </c>
      <c r="M2" s="122" t="s">
        <v>29</v>
      </c>
      <c r="O2" s="245"/>
      <c r="P2" s="124">
        <v>1</v>
      </c>
      <c r="Q2" s="124">
        <v>2</v>
      </c>
      <c r="R2" s="124">
        <v>3</v>
      </c>
      <c r="T2" s="122" t="s">
        <v>25</v>
      </c>
      <c r="U2" s="122">
        <v>150</v>
      </c>
      <c r="V2" s="122">
        <v>150</v>
      </c>
      <c r="W2" s="122">
        <v>150</v>
      </c>
    </row>
    <row r="3" spans="1:23" x14ac:dyDescent="0.25">
      <c r="A3" s="122">
        <v>2</v>
      </c>
      <c r="B3" s="122" t="s">
        <v>12</v>
      </c>
      <c r="D3" s="122">
        <v>2002</v>
      </c>
      <c r="F3" s="122" t="s">
        <v>112</v>
      </c>
      <c r="G3" s="122">
        <v>20</v>
      </c>
      <c r="H3" s="122">
        <f>I3*10</f>
        <v>10</v>
      </c>
      <c r="I3" s="122">
        <v>1</v>
      </c>
      <c r="J3" s="123"/>
      <c r="K3" s="122" t="s">
        <v>27</v>
      </c>
      <c r="M3" s="122" t="s">
        <v>30</v>
      </c>
      <c r="O3" s="125" t="s">
        <v>262</v>
      </c>
      <c r="P3" s="126" t="s">
        <v>6</v>
      </c>
      <c r="Q3" s="126" t="s">
        <v>6</v>
      </c>
      <c r="R3" s="126" t="s">
        <v>6</v>
      </c>
      <c r="T3" s="122" t="s">
        <v>112</v>
      </c>
      <c r="U3" s="122">
        <v>60</v>
      </c>
      <c r="V3" s="122">
        <v>60</v>
      </c>
      <c r="W3" s="122">
        <v>50</v>
      </c>
    </row>
    <row r="4" spans="1:23" x14ac:dyDescent="0.25">
      <c r="A4" s="122">
        <v>3</v>
      </c>
      <c r="B4" s="122" t="s">
        <v>13</v>
      </c>
      <c r="D4" s="122">
        <v>2003</v>
      </c>
      <c r="F4" s="122" t="s">
        <v>113</v>
      </c>
      <c r="G4" s="122">
        <v>10</v>
      </c>
      <c r="H4" s="123">
        <v>0</v>
      </c>
      <c r="I4" s="123"/>
      <c r="J4" s="123"/>
      <c r="M4" s="122" t="s">
        <v>31</v>
      </c>
      <c r="O4" s="125" t="s">
        <v>264</v>
      </c>
      <c r="P4" s="126">
        <v>1</v>
      </c>
      <c r="Q4" s="126">
        <v>0.8</v>
      </c>
      <c r="R4" s="126">
        <v>0.5</v>
      </c>
      <c r="T4" s="122" t="s">
        <v>113</v>
      </c>
      <c r="U4" s="122">
        <f>'BAŞVURU BİLGİ FORMU'!$B$17*20</f>
        <v>60</v>
      </c>
      <c r="V4" s="122">
        <f>'BAŞVURU BİLGİ FORMU'!$B$17*20</f>
        <v>60</v>
      </c>
      <c r="W4" s="122">
        <f>'BAŞVURU BİLGİ FORMU'!$B$17*15</f>
        <v>45</v>
      </c>
    </row>
    <row r="5" spans="1:23" x14ac:dyDescent="0.25">
      <c r="A5" s="122">
        <v>4</v>
      </c>
      <c r="B5" s="122" t="s">
        <v>14</v>
      </c>
      <c r="D5" s="122">
        <v>2004</v>
      </c>
      <c r="F5" s="122" t="s">
        <v>57</v>
      </c>
      <c r="G5" s="122">
        <v>150</v>
      </c>
      <c r="H5" s="122">
        <v>0</v>
      </c>
      <c r="M5" s="122" t="s">
        <v>32</v>
      </c>
      <c r="O5" s="125" t="s">
        <v>265</v>
      </c>
      <c r="P5" s="126" t="s">
        <v>6</v>
      </c>
      <c r="Q5" s="126">
        <v>0.5</v>
      </c>
      <c r="R5" s="126">
        <v>0.25</v>
      </c>
      <c r="T5" s="122" t="s">
        <v>57</v>
      </c>
      <c r="U5" s="122">
        <v>150</v>
      </c>
      <c r="V5" s="122">
        <v>150</v>
      </c>
      <c r="W5" s="122">
        <v>130</v>
      </c>
    </row>
    <row r="6" spans="1:23" x14ac:dyDescent="0.25">
      <c r="A6" s="122">
        <v>5</v>
      </c>
      <c r="B6" s="122" t="s">
        <v>15</v>
      </c>
      <c r="D6" s="122">
        <v>2005</v>
      </c>
      <c r="O6" s="125" t="s">
        <v>266</v>
      </c>
      <c r="P6" s="126" t="s">
        <v>6</v>
      </c>
      <c r="Q6" s="126" t="s">
        <v>6</v>
      </c>
      <c r="R6" s="126">
        <v>0.25</v>
      </c>
    </row>
    <row r="7" spans="1:23" x14ac:dyDescent="0.25">
      <c r="A7" s="122">
        <v>6</v>
      </c>
      <c r="B7" s="122" t="s">
        <v>16</v>
      </c>
      <c r="D7" s="122">
        <v>2006</v>
      </c>
      <c r="O7" s="125" t="s">
        <v>267</v>
      </c>
      <c r="P7" s="126" t="s">
        <v>6</v>
      </c>
      <c r="Q7" s="126" t="s">
        <v>6</v>
      </c>
      <c r="R7" s="126" t="s">
        <v>6</v>
      </c>
    </row>
    <row r="8" spans="1:23" x14ac:dyDescent="0.25">
      <c r="A8" s="122">
        <v>7</v>
      </c>
      <c r="B8" s="122" t="s">
        <v>17</v>
      </c>
      <c r="D8" s="122">
        <v>2007</v>
      </c>
    </row>
    <row r="9" spans="1:23" x14ac:dyDescent="0.25">
      <c r="A9" s="122">
        <v>8</v>
      </c>
      <c r="B9" s="122" t="s">
        <v>18</v>
      </c>
      <c r="D9" s="122">
        <v>2008</v>
      </c>
    </row>
    <row r="10" spans="1:23" x14ac:dyDescent="0.25">
      <c r="A10" s="122">
        <v>9</v>
      </c>
      <c r="B10" s="122" t="s">
        <v>19</v>
      </c>
      <c r="D10" s="122">
        <v>2009</v>
      </c>
    </row>
    <row r="11" spans="1:23" x14ac:dyDescent="0.25">
      <c r="A11" s="122">
        <v>10</v>
      </c>
      <c r="B11" s="122" t="s">
        <v>20</v>
      </c>
      <c r="D11" s="122">
        <v>2010</v>
      </c>
      <c r="F11" s="122" t="s">
        <v>235</v>
      </c>
      <c r="H11" s="122" t="s">
        <v>269</v>
      </c>
    </row>
    <row r="12" spans="1:23" x14ac:dyDescent="0.25">
      <c r="A12" s="122">
        <v>11</v>
      </c>
      <c r="B12" s="122" t="s">
        <v>21</v>
      </c>
      <c r="D12" s="122">
        <v>2011</v>
      </c>
      <c r="F12" s="122" t="s">
        <v>236</v>
      </c>
      <c r="H12" s="122" t="s">
        <v>271</v>
      </c>
    </row>
    <row r="13" spans="1:23" x14ac:dyDescent="0.25">
      <c r="A13" s="122">
        <v>12</v>
      </c>
      <c r="B13" s="122" t="s">
        <v>22</v>
      </c>
      <c r="D13" s="122">
        <v>2012</v>
      </c>
      <c r="F13" s="122" t="s">
        <v>237</v>
      </c>
      <c r="H13" s="122" t="s">
        <v>270</v>
      </c>
    </row>
    <row r="14" spans="1:23" x14ac:dyDescent="0.25">
      <c r="D14" s="122">
        <v>2013</v>
      </c>
      <c r="F14" s="122" t="s">
        <v>238</v>
      </c>
    </row>
    <row r="15" spans="1:23" x14ac:dyDescent="0.25">
      <c r="D15" s="122">
        <v>2014</v>
      </c>
    </row>
    <row r="16" spans="1:23" x14ac:dyDescent="0.25">
      <c r="D16" s="122">
        <v>2015</v>
      </c>
    </row>
    <row r="17" spans="4:4" x14ac:dyDescent="0.25">
      <c r="D17" s="122">
        <v>2016</v>
      </c>
    </row>
    <row r="18" spans="4:4" x14ac:dyDescent="0.25">
      <c r="D18" s="122">
        <v>2017</v>
      </c>
    </row>
    <row r="19" spans="4:4" x14ac:dyDescent="0.25">
      <c r="D19" s="122">
        <v>2018</v>
      </c>
    </row>
    <row r="20" spans="4:4" x14ac:dyDescent="0.25">
      <c r="D20" s="122">
        <v>2019</v>
      </c>
    </row>
    <row r="21" spans="4:4" x14ac:dyDescent="0.25">
      <c r="D21" s="122">
        <v>2020</v>
      </c>
    </row>
    <row r="22" spans="4:4" x14ac:dyDescent="0.25">
      <c r="D22" s="122">
        <v>2021</v>
      </c>
    </row>
    <row r="23" spans="4:4" x14ac:dyDescent="0.25">
      <c r="D23" s="122">
        <v>2022</v>
      </c>
    </row>
    <row r="24" spans="4:4" x14ac:dyDescent="0.25">
      <c r="D24" s="122">
        <v>2023</v>
      </c>
    </row>
    <row r="25" spans="4:4" x14ac:dyDescent="0.25">
      <c r="D25" s="122">
        <v>2024</v>
      </c>
    </row>
    <row r="26" spans="4:4" x14ac:dyDescent="0.25">
      <c r="D26" s="122">
        <v>2025</v>
      </c>
    </row>
    <row r="27" spans="4:4" x14ac:dyDescent="0.25">
      <c r="D27" s="122">
        <v>2026</v>
      </c>
    </row>
    <row r="28" spans="4:4" x14ac:dyDescent="0.25">
      <c r="D28" s="122">
        <v>2027</v>
      </c>
    </row>
    <row r="29" spans="4:4" x14ac:dyDescent="0.25">
      <c r="D29" s="122">
        <v>2028</v>
      </c>
    </row>
    <row r="30" spans="4:4" x14ac:dyDescent="0.25">
      <c r="D30" s="122">
        <v>2029</v>
      </c>
    </row>
    <row r="31" spans="4:4" x14ac:dyDescent="0.25">
      <c r="D31" s="122">
        <v>2030</v>
      </c>
    </row>
  </sheetData>
  <mergeCells count="2">
    <mergeCell ref="P1:R1"/>
    <mergeCell ref="O1:O2"/>
  </mergeCells>
  <phoneticPr fontId="15" type="noConversion"/>
  <pageMargins left="0.7" right="0.7" top="0.75" bottom="0.75" header="0.3" footer="0.3"/>
  <pageSetup paperSize="9" orientation="portrait" verticalDpi="0" r:id="rId1"/>
  <tableParts count="9">
    <tablePart r:id="rId2"/>
    <tablePart r:id="rId3"/>
    <tablePart r:id="rId4"/>
    <tablePart r:id="rId5"/>
    <tablePart r:id="rId6"/>
    <tablePart r:id="rId7"/>
    <tablePart r:id="rId8"/>
    <tablePart r:id="rId9"/>
    <tablePart r:id="rId1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ayfa3">
    <tabColor theme="5" tint="0.39997558519241921"/>
  </sheetPr>
  <dimension ref="A1:K7"/>
  <sheetViews>
    <sheetView zoomScale="80" zoomScaleNormal="80" workbookViewId="0">
      <pane xSplit="8" ySplit="2" topLeftCell="I6" activePane="bottomRight" state="frozen"/>
      <selection pane="topRight" activeCell="I1" sqref="I1"/>
      <selection pane="bottomLeft" activeCell="A2" sqref="A2"/>
      <selection pane="bottomRight" activeCell="G8" sqref="G8"/>
    </sheetView>
  </sheetViews>
  <sheetFormatPr defaultRowHeight="53.45" customHeight="1" x14ac:dyDescent="0.25"/>
  <cols>
    <col min="1" max="1" width="64.28515625" customWidth="1"/>
    <col min="2" max="2" width="18.28515625" customWidth="1"/>
    <col min="3" max="3" width="12.85546875" customWidth="1"/>
    <col min="4" max="4" width="13.140625" customWidth="1"/>
    <col min="5" max="5" width="64.28515625" customWidth="1"/>
    <col min="6" max="6" width="19.28515625" customWidth="1"/>
    <col min="7" max="7" width="14.140625" customWidth="1"/>
    <col min="8" max="8" width="9.140625" hidden="1" customWidth="1"/>
    <col min="9" max="9" width="12.140625" style="17" hidden="1" customWidth="1"/>
    <col min="10" max="10" width="9.140625" hidden="1" customWidth="1"/>
    <col min="11" max="11" width="14.28515625" customWidth="1"/>
  </cols>
  <sheetData>
    <row r="1" spans="1:11" s="11" customFormat="1" ht="53.45" hidden="1" customHeight="1" x14ac:dyDescent="0.25">
      <c r="A1" s="21" t="s">
        <v>10</v>
      </c>
      <c r="B1" s="21"/>
      <c r="C1" s="19" t="s">
        <v>8</v>
      </c>
      <c r="D1" s="20" t="s">
        <v>9</v>
      </c>
      <c r="E1" s="19" t="s">
        <v>52</v>
      </c>
      <c r="F1" s="20" t="s">
        <v>23</v>
      </c>
      <c r="G1" s="19" t="s">
        <v>24</v>
      </c>
      <c r="H1" s="22" t="s">
        <v>48</v>
      </c>
      <c r="I1" s="23" t="s">
        <v>63</v>
      </c>
    </row>
    <row r="2" spans="1:11" s="11" customFormat="1" ht="56.45" customHeight="1" x14ac:dyDescent="0.25">
      <c r="A2" s="53" t="s">
        <v>207</v>
      </c>
      <c r="B2" s="84" t="s">
        <v>268</v>
      </c>
      <c r="C2" s="56" t="s">
        <v>8</v>
      </c>
      <c r="D2" s="56" t="s">
        <v>9</v>
      </c>
      <c r="E2" s="53" t="s">
        <v>208</v>
      </c>
      <c r="F2" s="53" t="s">
        <v>209</v>
      </c>
      <c r="G2" s="53" t="s">
        <v>210</v>
      </c>
      <c r="H2" s="82" t="s">
        <v>48</v>
      </c>
      <c r="I2" s="82" t="s">
        <v>63</v>
      </c>
      <c r="J2" s="82" t="s">
        <v>260</v>
      </c>
      <c r="K2" s="56" t="s">
        <v>2</v>
      </c>
    </row>
    <row r="3" spans="1:11" ht="53.45" customHeight="1" x14ac:dyDescent="0.25">
      <c r="A3" s="50" t="s">
        <v>283</v>
      </c>
      <c r="B3" s="85" t="s">
        <v>271</v>
      </c>
      <c r="C3" s="54" t="s">
        <v>11</v>
      </c>
      <c r="D3" s="54">
        <v>2022</v>
      </c>
      <c r="E3" s="50" t="s">
        <v>261</v>
      </c>
      <c r="F3" s="62" t="s">
        <v>263</v>
      </c>
      <c r="G3" s="59">
        <v>6</v>
      </c>
      <c r="H3" s="83">
        <f>IF(AND(C3&lt;&gt;"",D3&lt;&gt;""),DATE(D3,MATCH(C3,AY,0),15),"")</f>
        <v>44576</v>
      </c>
      <c r="I3" s="83">
        <f>IF(H3&gt;='BAŞVURU BİLGİ FORMU'!$F$9,K3,0)</f>
        <v>0.4</v>
      </c>
      <c r="J3" s="83">
        <f>VLOOKUP(E3,'BAŞVURU BİLGİ FORMU'!$A$21:$E$31,3,FALSE)</f>
        <v>8</v>
      </c>
      <c r="K3" s="58">
        <f>IF(Liste1[[#This Row],[Kısa Bildiri, Teknik Not, Editöre Mektup]]="Evet",0.5,1)*IF(Liste1[[#This Row],[Yazar Sırası]]="Başlıca Yazar Yok",Liste1[[#This Row],[Puan2]]/Liste1[[#This Row],[Yazar Adedi]],IF(Liste1[[#This Row],[Yazar Adedi]]&lt;4,VLOOKUP(Liste1[[#This Row],[Yazar Sırası]],'Sabit Bilgiler'!$O$4:$R$6,Liste1[[#This Row],[Yazar Adedi]]+1)*Liste1[[#This Row],[Puan2]],IF(Liste1[[#This Row],[Yazar Sırası]]="1. Sıra",0.5*Liste1[[#This Row],[Puan2]],0.5*Liste1[[#This Row],[Puan2]]/(Liste1[[#This Row],[Yazar Adedi]]-1))))</f>
        <v>0.4</v>
      </c>
    </row>
    <row r="4" spans="1:11" ht="53.45" customHeight="1" x14ac:dyDescent="0.25">
      <c r="A4" s="50" t="s">
        <v>284</v>
      </c>
      <c r="B4" s="85" t="s">
        <v>270</v>
      </c>
      <c r="C4" s="54" t="s">
        <v>15</v>
      </c>
      <c r="D4" s="54">
        <v>2020</v>
      </c>
      <c r="E4" s="50" t="s">
        <v>272</v>
      </c>
      <c r="F4" s="62" t="s">
        <v>262</v>
      </c>
      <c r="G4" s="59">
        <v>3</v>
      </c>
      <c r="H4" s="83">
        <f t="shared" ref="H4:H6" si="0">IF(D4&lt;&gt;"",DATE(D4,MATCH(C4,AY,0),15),"")</f>
        <v>43966</v>
      </c>
      <c r="I4" s="83">
        <f>IF(H4&gt;='BAŞVURU BİLGİ FORMU'!$F$9,K4,0)</f>
        <v>3.3333333333333335</v>
      </c>
      <c r="J4" s="83">
        <f>VLOOKUP(E4,'BAŞVURU BİLGİ FORMU'!$A$21:$E$31,3,FALSE)</f>
        <v>10</v>
      </c>
      <c r="K4" s="58">
        <f>IF(Liste1[[#This Row],[Kısa Bildiri, Teknik Not, Editöre Mektup]]="Evet",0.5,1)*IF(Liste1[[#This Row],[Yazar Sırası]]="Başlıca Yazar Yok",Liste1[[#This Row],[Puan2]]/Liste1[[#This Row],[Yazar Adedi]],IF(Liste1[[#This Row],[Yazar Adedi]]&lt;4,VLOOKUP(Liste1[[#This Row],[Yazar Sırası]],'Sabit Bilgiler'!$O$4:$R$6,Liste1[[#This Row],[Yazar Adedi]]+1)*Liste1[[#This Row],[Puan2]],IF(Liste1[[#This Row],[Yazar Sırası]]="1. Sıra",0.5*Liste1[[#This Row],[Puan2]],0.5*Liste1[[#This Row],[Puan2]]/(Liste1[[#This Row],[Yazar Adedi]]-1))))</f>
        <v>3.3333333333333335</v>
      </c>
    </row>
    <row r="5" spans="1:11" ht="53.45" customHeight="1" x14ac:dyDescent="0.25">
      <c r="A5" s="50" t="s">
        <v>285</v>
      </c>
      <c r="B5" s="85" t="s">
        <v>270</v>
      </c>
      <c r="C5" s="54" t="s">
        <v>11</v>
      </c>
      <c r="D5" s="54">
        <v>2000</v>
      </c>
      <c r="E5" s="50" t="s">
        <v>272</v>
      </c>
      <c r="F5" s="62" t="s">
        <v>264</v>
      </c>
      <c r="G5" s="59">
        <v>1</v>
      </c>
      <c r="H5" s="83">
        <f t="shared" si="0"/>
        <v>36540</v>
      </c>
      <c r="I5" s="83">
        <f>IF(H5&gt;='BAŞVURU BİLGİ FORMU'!$F$9,K5,0)</f>
        <v>0</v>
      </c>
      <c r="J5" s="83">
        <f>VLOOKUP(E5,'BAŞVURU BİLGİ FORMU'!$A$21:$E$31,3,FALSE)</f>
        <v>10</v>
      </c>
      <c r="K5" s="58">
        <f>IF(Liste1[[#This Row],[Kısa Bildiri, Teknik Not, Editöre Mektup]]="Evet",0.5,1)*IF(Liste1[[#This Row],[Yazar Sırası]]="Başlıca Yazar Yok",Liste1[[#This Row],[Puan2]]/Liste1[[#This Row],[Yazar Adedi]],IF(Liste1[[#This Row],[Yazar Adedi]]&lt;4,VLOOKUP(Liste1[[#This Row],[Yazar Sırası]],'Sabit Bilgiler'!$O$4:$R$6,Liste1[[#This Row],[Yazar Adedi]]+1)*Liste1[[#This Row],[Puan2]],IF(Liste1[[#This Row],[Yazar Sırası]]="1. Sıra",0.5*Liste1[[#This Row],[Puan2]],0.5*Liste1[[#This Row],[Puan2]]/(Liste1[[#This Row],[Yazar Adedi]]-1))))</f>
        <v>10</v>
      </c>
    </row>
    <row r="6" spans="1:11" ht="53.45" customHeight="1" x14ac:dyDescent="0.25">
      <c r="A6" s="50" t="s">
        <v>302</v>
      </c>
      <c r="B6" s="85" t="s">
        <v>270</v>
      </c>
      <c r="C6" s="54" t="s">
        <v>11</v>
      </c>
      <c r="D6" s="54">
        <v>2022</v>
      </c>
      <c r="E6" s="50" t="s">
        <v>252</v>
      </c>
      <c r="F6" s="62" t="s">
        <v>267</v>
      </c>
      <c r="G6" s="59">
        <v>6</v>
      </c>
      <c r="H6" s="83">
        <f t="shared" si="0"/>
        <v>44576</v>
      </c>
      <c r="I6" s="83">
        <f>IF(H6&gt;='BAŞVURU BİLGİ FORMU'!$F$9,K6,0)</f>
        <v>2.5</v>
      </c>
      <c r="J6" s="83">
        <f>VLOOKUP(E6,'BAŞVURU BİLGİ FORMU'!$A$21:$E$31,3,FALSE)</f>
        <v>25</v>
      </c>
      <c r="K6" s="58">
        <f>IF(Liste1[[#This Row],[Kısa Bildiri, Teknik Not, Editöre Mektup]]="Evet",0.5,1)*IF(Liste1[[#This Row],[Yazar Sırası]]="Başlıca Yazar Yok",Liste1[[#This Row],[Puan2]]/Liste1[[#This Row],[Yazar Adedi]],IF(Liste1[[#This Row],[Yazar Adedi]]&lt;4,VLOOKUP(Liste1[[#This Row],[Yazar Sırası]],'Sabit Bilgiler'!$O$4:$R$6,Liste1[[#This Row],[Yazar Adedi]]+1)*Liste1[[#This Row],[Puan2]],IF(Liste1[[#This Row],[Yazar Sırası]]="1. Sıra",0.5*Liste1[[#This Row],[Puan2]],0.5*Liste1[[#This Row],[Puan2]]/(Liste1[[#This Row],[Yazar Adedi]]-1))))</f>
        <v>2.5</v>
      </c>
    </row>
    <row r="7" spans="1:11" ht="53.45" customHeight="1" x14ac:dyDescent="0.25">
      <c r="A7" s="86" t="s">
        <v>302</v>
      </c>
      <c r="B7" s="117" t="s">
        <v>271</v>
      </c>
      <c r="C7" s="87" t="s">
        <v>12</v>
      </c>
      <c r="D7" s="87">
        <v>2021</v>
      </c>
      <c r="E7" s="86" t="s">
        <v>252</v>
      </c>
      <c r="F7" s="88" t="s">
        <v>264</v>
      </c>
      <c r="G7" s="89">
        <v>2</v>
      </c>
      <c r="H7" s="118">
        <f>IF(D7&lt;&gt;"",DATE(D7,MATCH(C7,AY,0),15),"")</f>
        <v>44242</v>
      </c>
      <c r="I7" s="119">
        <f>IF(H7&gt;='BAŞVURU BİLGİ FORMU'!$F$9,K7,0)</f>
        <v>10</v>
      </c>
      <c r="J7" s="118">
        <f>VLOOKUP(E7,'BAŞVURU BİLGİ FORMU'!$A$21:$E$31,3,FALSE)</f>
        <v>25</v>
      </c>
      <c r="K7" s="99">
        <f>IF(Liste1[[#This Row],[Kısa Bildiri, Teknik Not, Editöre Mektup]]="Evet",0.5,1)*IF(Liste1[[#This Row],[Yazar Sırası]]="Başlıca Yazar Yok",Liste1[[#This Row],[Puan2]]/Liste1[[#This Row],[Yazar Adedi]],IF(Liste1[[#This Row],[Yazar Adedi]]&lt;4,VLOOKUP(Liste1[[#This Row],[Yazar Sırası]],'Sabit Bilgiler'!$O$4:$R$6,Liste1[[#This Row],[Yazar Adedi]]+1)*Liste1[[#This Row],[Puan2]],IF(Liste1[[#This Row],[Yazar Sırası]]="1. Sıra",0.5*Liste1[[#This Row],[Puan2]],0.5*Liste1[[#This Row],[Puan2]]/(Liste1[[#This Row],[Yazar Adedi]]-1))))</f>
        <v>10</v>
      </c>
    </row>
  </sheetData>
  <phoneticPr fontId="15" type="noConversion"/>
  <dataValidations count="3">
    <dataValidation type="list" allowBlank="1" showInputMessage="1" showErrorMessage="1" sqref="C3:C7">
      <formula1>AY</formula1>
    </dataValidation>
    <dataValidation type="list" allowBlank="1" showInputMessage="1" showErrorMessage="1" sqref="F3:F7">
      <formula1>Sira</formula1>
    </dataValidation>
    <dataValidation type="list" allowBlank="1" showInputMessage="1" showErrorMessage="1" sqref="E3:E65528">
      <formula1>Makale</formula1>
    </dataValidation>
  </dataValidations>
  <pageMargins left="0.7" right="0.7" top="0.75" bottom="0.75" header="0.3" footer="0.3"/>
  <pageSetup paperSize="9" orientation="portrait" verticalDpi="0" r:id="rId1"/>
  <legacy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'Sabit Bilgiler'!$H$12:$H$13</xm:f>
          </x14:formula1>
          <xm:sqref>B3:B7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ayfa4">
    <tabColor theme="3" tint="0.59999389629810485"/>
  </sheetPr>
  <dimension ref="A1:H49"/>
  <sheetViews>
    <sheetView zoomScaleNormal="100" workbookViewId="0">
      <pane xSplit="7" ySplit="1" topLeftCell="H2" activePane="bottomRight" state="frozen"/>
      <selection pane="topRight" activeCell="I1" sqref="I1"/>
      <selection pane="bottomLeft" activeCell="A2" sqref="A2"/>
      <selection pane="bottomRight" activeCell="E4" sqref="E4"/>
    </sheetView>
  </sheetViews>
  <sheetFormatPr defaultRowHeight="53.1" customHeight="1" x14ac:dyDescent="0.25"/>
  <cols>
    <col min="1" max="1" width="64.28515625" customWidth="1"/>
    <col min="2" max="3" width="12.85546875" customWidth="1"/>
    <col min="4" max="4" width="64.28515625" customWidth="1"/>
    <col min="5" max="5" width="12.85546875" customWidth="1"/>
    <col min="6" max="6" width="12.85546875" style="30" customWidth="1"/>
    <col min="7" max="7" width="12.7109375" hidden="1" customWidth="1"/>
    <col min="8" max="8" width="9.42578125" style="17" hidden="1" customWidth="1"/>
  </cols>
  <sheetData>
    <row r="1" spans="1:8" ht="36.75" customHeight="1" x14ac:dyDescent="0.25">
      <c r="A1" s="53" t="s">
        <v>207</v>
      </c>
      <c r="B1" s="52" t="s">
        <v>8</v>
      </c>
      <c r="C1" s="52" t="s">
        <v>9</v>
      </c>
      <c r="D1" s="62" t="s">
        <v>52</v>
      </c>
      <c r="E1" s="52" t="s">
        <v>210</v>
      </c>
      <c r="F1" s="52" t="s">
        <v>2</v>
      </c>
      <c r="G1" s="18" t="s">
        <v>48</v>
      </c>
      <c r="H1" s="18" t="s">
        <v>50</v>
      </c>
    </row>
    <row r="2" spans="1:8" ht="53.1" customHeight="1" x14ac:dyDescent="0.25">
      <c r="A2" s="51" t="s">
        <v>302</v>
      </c>
      <c r="B2" s="54" t="s">
        <v>15</v>
      </c>
      <c r="C2" s="54">
        <v>2020</v>
      </c>
      <c r="D2" s="50" t="s">
        <v>76</v>
      </c>
      <c r="E2" s="52">
        <v>2</v>
      </c>
      <c r="F2" s="58">
        <f>VLOOKUP(D2,'BAŞVURU BİLGİ FORMU'!$A$33:$E$41,3,FALSE)/E2</f>
        <v>5</v>
      </c>
      <c r="G2" s="18">
        <f t="shared" ref="G2" si="0">IF(AND(B2&lt;&gt;"",C2&lt;&gt;""),DATE(C2,MATCH(B2,AY,0),15),"")</f>
        <v>43966</v>
      </c>
      <c r="H2" s="18">
        <f>IF(G2&gt;='BAŞVURU BİLGİ FORMU'!$F$9,F2,0)</f>
        <v>5</v>
      </c>
    </row>
    <row r="3" spans="1:8" ht="53.1" customHeight="1" x14ac:dyDescent="0.25">
      <c r="A3" s="90" t="s">
        <v>302</v>
      </c>
      <c r="B3" s="71" t="s">
        <v>11</v>
      </c>
      <c r="C3" s="71">
        <v>2021</v>
      </c>
      <c r="D3" s="70" t="s">
        <v>81</v>
      </c>
      <c r="E3" s="72">
        <v>2</v>
      </c>
      <c r="F3" s="69">
        <f>VLOOKUP(D3,'BAŞVURU BİLGİ FORMU'!$A$33:$E$41,3,FALSE)/E3</f>
        <v>3</v>
      </c>
      <c r="G3" s="91">
        <f>IF(AND(B3&lt;&gt;"",C3&lt;&gt;""),DATE(C3,MATCH(B3,AY,0),15),"")</f>
        <v>44211</v>
      </c>
      <c r="H3" s="17">
        <f>IF(G3&gt;='BAŞVURU BİLGİ FORMU'!$F$9,F3,0)</f>
        <v>3</v>
      </c>
    </row>
    <row r="4" spans="1:8" ht="53.1" customHeight="1" x14ac:dyDescent="0.25">
      <c r="F4"/>
      <c r="H4"/>
    </row>
    <row r="5" spans="1:8" ht="53.1" customHeight="1" x14ac:dyDescent="0.25">
      <c r="F5"/>
      <c r="H5"/>
    </row>
    <row r="6" spans="1:8" ht="53.1" customHeight="1" x14ac:dyDescent="0.25">
      <c r="F6"/>
      <c r="H6"/>
    </row>
    <row r="7" spans="1:8" ht="53.1" customHeight="1" x14ac:dyDescent="0.25">
      <c r="F7"/>
      <c r="H7"/>
    </row>
    <row r="8" spans="1:8" ht="53.1" customHeight="1" x14ac:dyDescent="0.25">
      <c r="F8"/>
      <c r="H8"/>
    </row>
    <row r="9" spans="1:8" ht="53.1" customHeight="1" x14ac:dyDescent="0.25">
      <c r="F9"/>
      <c r="H9"/>
    </row>
    <row r="10" spans="1:8" ht="53.1" customHeight="1" x14ac:dyDescent="0.25">
      <c r="F10"/>
      <c r="H10"/>
    </row>
    <row r="11" spans="1:8" ht="53.1" customHeight="1" x14ac:dyDescent="0.25">
      <c r="F11"/>
      <c r="H11"/>
    </row>
    <row r="12" spans="1:8" ht="53.1" customHeight="1" x14ac:dyDescent="0.25">
      <c r="F12"/>
      <c r="H12"/>
    </row>
    <row r="13" spans="1:8" ht="53.1" customHeight="1" x14ac:dyDescent="0.25">
      <c r="F13"/>
      <c r="H13"/>
    </row>
    <row r="14" spans="1:8" ht="53.1" customHeight="1" x14ac:dyDescent="0.25">
      <c r="F14"/>
      <c r="H14"/>
    </row>
    <row r="15" spans="1:8" ht="53.1" customHeight="1" x14ac:dyDescent="0.25">
      <c r="F15"/>
      <c r="H15"/>
    </row>
    <row r="16" spans="1:8" ht="53.1" customHeight="1" x14ac:dyDescent="0.25">
      <c r="F16"/>
      <c r="H16"/>
    </row>
    <row r="17" spans="6:8" ht="53.1" customHeight="1" x14ac:dyDescent="0.25">
      <c r="F17"/>
      <c r="H17"/>
    </row>
    <row r="18" spans="6:8" ht="53.1" customHeight="1" x14ac:dyDescent="0.25">
      <c r="F18"/>
      <c r="H18"/>
    </row>
    <row r="19" spans="6:8" ht="53.1" customHeight="1" x14ac:dyDescent="0.25">
      <c r="F19"/>
      <c r="H19"/>
    </row>
    <row r="20" spans="6:8" ht="53.1" customHeight="1" x14ac:dyDescent="0.25">
      <c r="F20"/>
      <c r="H20"/>
    </row>
    <row r="21" spans="6:8" ht="53.1" customHeight="1" x14ac:dyDescent="0.25">
      <c r="F21"/>
      <c r="H21"/>
    </row>
    <row r="22" spans="6:8" ht="53.1" customHeight="1" x14ac:dyDescent="0.25">
      <c r="F22"/>
      <c r="H22"/>
    </row>
    <row r="23" spans="6:8" ht="53.1" customHeight="1" x14ac:dyDescent="0.25">
      <c r="F23"/>
      <c r="H23"/>
    </row>
    <row r="24" spans="6:8" ht="53.1" customHeight="1" x14ac:dyDescent="0.25">
      <c r="F24"/>
      <c r="H24"/>
    </row>
    <row r="25" spans="6:8" ht="53.1" customHeight="1" x14ac:dyDescent="0.25">
      <c r="F25"/>
      <c r="H25"/>
    </row>
    <row r="26" spans="6:8" ht="53.1" customHeight="1" x14ac:dyDescent="0.25">
      <c r="F26"/>
      <c r="H26"/>
    </row>
    <row r="27" spans="6:8" ht="53.1" customHeight="1" x14ac:dyDescent="0.25">
      <c r="F27"/>
      <c r="H27"/>
    </row>
    <row r="28" spans="6:8" ht="53.1" customHeight="1" x14ac:dyDescent="0.25">
      <c r="F28"/>
      <c r="H28"/>
    </row>
    <row r="29" spans="6:8" ht="53.1" customHeight="1" x14ac:dyDescent="0.25">
      <c r="F29"/>
      <c r="H29"/>
    </row>
    <row r="30" spans="6:8" ht="53.1" customHeight="1" x14ac:dyDescent="0.25">
      <c r="F30"/>
      <c r="H30"/>
    </row>
    <row r="31" spans="6:8" ht="53.1" customHeight="1" x14ac:dyDescent="0.25">
      <c r="F31"/>
      <c r="H31"/>
    </row>
    <row r="32" spans="6:8" ht="53.1" customHeight="1" x14ac:dyDescent="0.25">
      <c r="F32"/>
      <c r="H32"/>
    </row>
    <row r="33" spans="6:8" ht="53.1" customHeight="1" x14ac:dyDescent="0.25">
      <c r="F33"/>
      <c r="H33"/>
    </row>
    <row r="34" spans="6:8" ht="53.1" customHeight="1" x14ac:dyDescent="0.25">
      <c r="F34"/>
      <c r="H34"/>
    </row>
    <row r="35" spans="6:8" ht="53.1" customHeight="1" x14ac:dyDescent="0.25">
      <c r="F35"/>
      <c r="H35"/>
    </row>
    <row r="36" spans="6:8" ht="53.1" customHeight="1" x14ac:dyDescent="0.25">
      <c r="F36"/>
      <c r="H36"/>
    </row>
    <row r="37" spans="6:8" ht="53.1" customHeight="1" x14ac:dyDescent="0.25">
      <c r="F37"/>
      <c r="H37"/>
    </row>
    <row r="38" spans="6:8" ht="53.1" customHeight="1" x14ac:dyDescent="0.25">
      <c r="F38"/>
      <c r="H38"/>
    </row>
    <row r="39" spans="6:8" ht="53.1" customHeight="1" x14ac:dyDescent="0.25">
      <c r="F39"/>
      <c r="H39"/>
    </row>
    <row r="40" spans="6:8" ht="53.1" customHeight="1" x14ac:dyDescent="0.25">
      <c r="F40"/>
      <c r="H40"/>
    </row>
    <row r="41" spans="6:8" ht="53.1" customHeight="1" x14ac:dyDescent="0.25">
      <c r="F41"/>
      <c r="H41"/>
    </row>
    <row r="42" spans="6:8" ht="53.1" customHeight="1" x14ac:dyDescent="0.25">
      <c r="F42"/>
      <c r="H42"/>
    </row>
    <row r="43" spans="6:8" ht="53.1" customHeight="1" x14ac:dyDescent="0.25">
      <c r="F43"/>
      <c r="H43"/>
    </row>
    <row r="44" spans="6:8" ht="53.1" customHeight="1" x14ac:dyDescent="0.25">
      <c r="F44"/>
      <c r="H44"/>
    </row>
    <row r="45" spans="6:8" ht="53.1" customHeight="1" x14ac:dyDescent="0.25">
      <c r="F45"/>
      <c r="H45"/>
    </row>
    <row r="46" spans="6:8" ht="53.1" customHeight="1" x14ac:dyDescent="0.25">
      <c r="F46"/>
      <c r="H46"/>
    </row>
    <row r="47" spans="6:8" ht="53.1" customHeight="1" x14ac:dyDescent="0.25">
      <c r="F47"/>
      <c r="H47"/>
    </row>
    <row r="48" spans="6:8" ht="53.1" customHeight="1" x14ac:dyDescent="0.25">
      <c r="F48"/>
      <c r="H48"/>
    </row>
    <row r="49" spans="6:8" ht="53.1" customHeight="1" x14ac:dyDescent="0.25">
      <c r="F49"/>
      <c r="H49"/>
    </row>
  </sheetData>
  <phoneticPr fontId="15" type="noConversion"/>
  <dataValidations count="2">
    <dataValidation type="list" allowBlank="1" showInputMessage="1" showErrorMessage="1" sqref="B2:B3">
      <formula1>AY</formula1>
    </dataValidation>
    <dataValidation type="list" allowBlank="1" showInputMessage="1" showErrorMessage="1" sqref="D50:D65527 D2:D3">
      <formula1>Bildiri</formula1>
    </dataValidation>
  </dataValidations>
  <pageMargins left="0.75" right="0.75" top="1" bottom="1" header="0.5" footer="0.5"/>
  <pageSetup paperSize="9" orientation="portrait" verticalDpi="0" r:id="rId1"/>
  <headerFooter alignWithMargins="0"/>
  <legacyDrawing r:id="rId2"/>
  <tableParts count="1">
    <tablePart r:id="rId3"/>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ayfa5">
    <tabColor theme="7" tint="0.59999389629810485"/>
  </sheetPr>
  <dimension ref="A1:I4"/>
  <sheetViews>
    <sheetView zoomScaleNormal="100" workbookViewId="0">
      <pane xSplit="8" ySplit="1" topLeftCell="I2" activePane="bottomRight" state="frozen"/>
      <selection pane="topRight" activeCell="I1" sqref="I1"/>
      <selection pane="bottomLeft" activeCell="A2" sqref="A2"/>
      <selection pane="bottomRight" activeCell="D6" sqref="D6"/>
    </sheetView>
  </sheetViews>
  <sheetFormatPr defaultRowHeight="53.1" customHeight="1" x14ac:dyDescent="0.25"/>
  <cols>
    <col min="1" max="1" width="64.28515625" customWidth="1"/>
    <col min="2" max="3" width="12.85546875" customWidth="1"/>
    <col min="4" max="4" width="64.28515625" customWidth="1"/>
    <col min="5" max="5" width="12.85546875" customWidth="1"/>
    <col min="6" max="6" width="7.28515625" customWidth="1"/>
    <col min="7" max="7" width="12.85546875" customWidth="1"/>
    <col min="8" max="8" width="9.140625" hidden="1" customWidth="1"/>
    <col min="9" max="9" width="9.42578125" hidden="1" customWidth="1"/>
  </cols>
  <sheetData>
    <row r="1" spans="1:9" ht="41.25" customHeight="1" x14ac:dyDescent="0.25">
      <c r="A1" s="53" t="s">
        <v>207</v>
      </c>
      <c r="B1" s="56" t="s">
        <v>8</v>
      </c>
      <c r="C1" s="56" t="s">
        <v>9</v>
      </c>
      <c r="D1" s="53" t="s">
        <v>52</v>
      </c>
      <c r="E1" s="56" t="s">
        <v>24</v>
      </c>
      <c r="F1" s="56" t="s">
        <v>227</v>
      </c>
      <c r="G1" s="56" t="s">
        <v>2</v>
      </c>
      <c r="H1" t="s">
        <v>48</v>
      </c>
      <c r="I1" t="s">
        <v>50</v>
      </c>
    </row>
    <row r="2" spans="1:9" ht="53.1" customHeight="1" x14ac:dyDescent="0.25">
      <c r="A2" s="50" t="s">
        <v>302</v>
      </c>
      <c r="B2" s="54" t="s">
        <v>15</v>
      </c>
      <c r="C2" s="54">
        <v>2019</v>
      </c>
      <c r="D2" s="50" t="s">
        <v>85</v>
      </c>
      <c r="E2" s="52">
        <v>1</v>
      </c>
      <c r="F2" s="120"/>
      <c r="G2" s="58">
        <f>VLOOKUP(D2,'BAŞVURU BİLGİ FORMU'!$A$43:$E$55,3,FALSE)/E2</f>
        <v>25</v>
      </c>
      <c r="H2">
        <f t="shared" ref="H2" si="0">IF(AND(B2&lt;&gt;"",C2&lt;&gt;""),DATE(C2,MATCH(B2,AY,0),15),"")</f>
        <v>43600</v>
      </c>
      <c r="I2">
        <f>IF(H2&gt;='BAŞVURU BİLGİ FORMU'!$F$9,G2,0)</f>
        <v>25</v>
      </c>
    </row>
    <row r="3" spans="1:9" ht="53.1" customHeight="1" x14ac:dyDescent="0.25">
      <c r="A3" s="70" t="s">
        <v>302</v>
      </c>
      <c r="B3" s="71" t="s">
        <v>11</v>
      </c>
      <c r="C3" s="71">
        <v>2021</v>
      </c>
      <c r="D3" s="70" t="s">
        <v>289</v>
      </c>
      <c r="E3" s="72">
        <v>2</v>
      </c>
      <c r="F3" s="72"/>
      <c r="G3" s="69">
        <f>VLOOKUP(D3,'BAŞVURU BİLGİ FORMU'!$A$43:$E$55,3,FALSE)/E3</f>
        <v>5</v>
      </c>
      <c r="H3">
        <f>IF(AND(B3&lt;&gt;"",C3&lt;&gt;""),DATE(C3,MATCH(B3,AY,0),15),"")</f>
        <v>44211</v>
      </c>
      <c r="I3">
        <f>IF(H3&gt;='BAŞVURU BİLGİ FORMU'!$F$9,G3,0)</f>
        <v>5</v>
      </c>
    </row>
    <row r="4" spans="1:9" ht="53.1" customHeight="1" x14ac:dyDescent="0.25">
      <c r="A4" s="50" t="s">
        <v>302</v>
      </c>
      <c r="B4" s="54" t="s">
        <v>12</v>
      </c>
      <c r="C4" s="54">
        <v>2022</v>
      </c>
      <c r="D4" s="50" t="s">
        <v>290</v>
      </c>
      <c r="E4" s="52">
        <v>1</v>
      </c>
      <c r="F4" s="52"/>
      <c r="G4" s="58">
        <f>VLOOKUP(D4,'BAŞVURU BİLGİ FORMU'!$A$43:$E$55,3,FALSE)/E4</f>
        <v>10</v>
      </c>
      <c r="H4">
        <f>IF(AND(B4&lt;&gt;"",C4&lt;&gt;""),DATE(C4,MATCH(B4,AY,0),15),"")</f>
        <v>44607</v>
      </c>
      <c r="I4">
        <f>IF(H4&gt;='BAŞVURU BİLGİ FORMU'!$F$9,G4,0)</f>
        <v>10</v>
      </c>
    </row>
  </sheetData>
  <phoneticPr fontId="15" type="noConversion"/>
  <conditionalFormatting sqref="F2:F4">
    <cfRule type="cellIs" dxfId="158" priority="1" operator="lessThan">
      <formula>20</formula>
    </cfRule>
  </conditionalFormatting>
  <dataValidations count="3">
    <dataValidation type="list" allowBlank="1" showInputMessage="1" showErrorMessage="1" sqref="B2:B4">
      <formula1>AY</formula1>
    </dataValidation>
    <dataValidation type="list" allowBlank="1" showInputMessage="1" showErrorMessage="1" sqref="C2:C4">
      <formula1>YIL</formula1>
    </dataValidation>
    <dataValidation type="list" allowBlank="1" showInputMessage="1" showErrorMessage="1" sqref="D2:D4">
      <formula1>ktp</formula1>
    </dataValidation>
  </dataValidations>
  <pageMargins left="0.75" right="0.75" top="1" bottom="1" header="0.5" footer="0.5"/>
  <pageSetup paperSize="9" orientation="portrait" r:id="rId1"/>
  <headerFooter alignWithMargins="0"/>
  <legacy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6">
    <tabColor theme="8" tint="-0.249977111117893"/>
  </sheetPr>
  <dimension ref="A1:J3"/>
  <sheetViews>
    <sheetView zoomScaleNormal="100" workbookViewId="0">
      <pane xSplit="9" ySplit="1" topLeftCell="J2" activePane="bottomRight" state="frozen"/>
      <selection pane="topRight" activeCell="H1" sqref="H1"/>
      <selection pane="bottomLeft" activeCell="A2" sqref="A2"/>
      <selection pane="bottomRight" activeCell="D4" sqref="D4"/>
    </sheetView>
  </sheetViews>
  <sheetFormatPr defaultRowHeight="53.1" customHeight="1" x14ac:dyDescent="0.25"/>
  <cols>
    <col min="1" max="1" width="57.140625" customWidth="1"/>
    <col min="2" max="3" width="12.85546875" customWidth="1"/>
    <col min="4" max="4" width="58" customWidth="1"/>
    <col min="5" max="5" width="12.85546875" customWidth="1"/>
    <col min="6" max="6" width="16.5703125" customWidth="1"/>
    <col min="7" max="7" width="12.85546875" style="30" hidden="1" customWidth="1"/>
    <col min="8" max="8" width="12.85546875" style="30" customWidth="1"/>
    <col min="9" max="9" width="13.140625" style="17" hidden="1" customWidth="1"/>
    <col min="10" max="10" width="9.140625" style="17" hidden="1" customWidth="1"/>
  </cols>
  <sheetData>
    <row r="1" spans="1:10" ht="35.450000000000003" customHeight="1" x14ac:dyDescent="0.25">
      <c r="A1" s="53" t="s">
        <v>225</v>
      </c>
      <c r="B1" s="56" t="s">
        <v>8</v>
      </c>
      <c r="C1" s="56" t="s">
        <v>9</v>
      </c>
      <c r="D1" s="53" t="s">
        <v>37</v>
      </c>
      <c r="E1" s="56" t="s">
        <v>28</v>
      </c>
      <c r="F1" s="56" t="s">
        <v>274</v>
      </c>
      <c r="G1" s="56" t="s">
        <v>273</v>
      </c>
      <c r="H1" s="56" t="s">
        <v>2</v>
      </c>
      <c r="I1" s="18" t="s">
        <v>48</v>
      </c>
      <c r="J1" s="18" t="s">
        <v>51</v>
      </c>
    </row>
    <row r="2" spans="1:10" ht="53.1" customHeight="1" x14ac:dyDescent="0.25">
      <c r="A2" s="50" t="s">
        <v>302</v>
      </c>
      <c r="B2" s="54" t="s">
        <v>11</v>
      </c>
      <c r="C2" s="54">
        <v>2022</v>
      </c>
      <c r="D2" s="50" t="s">
        <v>87</v>
      </c>
      <c r="E2" s="62" t="s">
        <v>32</v>
      </c>
      <c r="F2" s="52" t="s">
        <v>271</v>
      </c>
      <c r="G2" s="58">
        <f>VLOOKUP(D2,'BAŞVURU BİLGİ FORMU'!$A$57:$E$62,3,FALSE)</f>
        <v>50</v>
      </c>
      <c r="H2" s="58">
        <f>IF(Liste1_3[[#This Row],[Tamamlandı mı?]]="Hayır",0.25,1)*IF(OR(Liste1_3[[#This Row],[Sahip_Üye]]="Üyelik",Liste1_3[[#This Row],[Sahip_Üye]]="Yardımcı"),Liste1_3[[#This Row],[Ham Puan]]*0.5,IF(Liste1_3[[#This Row],[Sahip_Üye]]="Danışman",Liste1_3[[#This Row],[Ham Puan]]/3,Liste1_3[[#This Row],[Ham Puan]]))</f>
        <v>25</v>
      </c>
      <c r="I2" s="18">
        <f>IF(AND(B2&lt;&gt;"",C2&lt;&gt;""),DATE(C2,MATCH(B2,AY,0),15),"")</f>
        <v>44576</v>
      </c>
      <c r="J2" s="18">
        <f>IF(I2&gt;='BAŞVURU BİLGİ FORMU'!$F$9,G2,0)</f>
        <v>50</v>
      </c>
    </row>
    <row r="3" spans="1:10" ht="53.1" customHeight="1" x14ac:dyDescent="0.25">
      <c r="A3" s="86" t="s">
        <v>302</v>
      </c>
      <c r="B3" s="87" t="s">
        <v>12</v>
      </c>
      <c r="C3" s="87">
        <v>2011</v>
      </c>
      <c r="D3" s="86" t="s">
        <v>185</v>
      </c>
      <c r="E3" s="88" t="s">
        <v>32</v>
      </c>
      <c r="F3" s="98" t="s">
        <v>270</v>
      </c>
      <c r="G3" s="99">
        <f>VLOOKUP(D3,'BAŞVURU BİLGİ FORMU'!$A$57:$E$62,3,FALSE)</f>
        <v>30</v>
      </c>
      <c r="H3" s="99">
        <f>IF(Liste1_3[[#This Row],[Tamamlandı mı?]]="Hayır",0.25,1)*IF(OR(Liste1_3[[#This Row],[Sahip_Üye]]="Üyelik",Liste1_3[[#This Row],[Sahip_Üye]]="Yardımcı"),Liste1_3[[#This Row],[Ham Puan]]*0.5,IF(Liste1_3[[#This Row],[Sahip_Üye]]="Danışman",Liste1_3[[#This Row],[Ham Puan]]/3,Liste1_3[[#This Row],[Ham Puan]]))</f>
        <v>3.75</v>
      </c>
      <c r="I3" s="100">
        <f>IF(AND(B3&lt;&gt;"",C3&lt;&gt;""),DATE(C3,MATCH(B3,AY,0),15),"")</f>
        <v>40589</v>
      </c>
      <c r="J3" s="101">
        <f>IF(I3&gt;='BAŞVURU BİLGİ FORMU'!$F$9,G3,0)</f>
        <v>0</v>
      </c>
    </row>
  </sheetData>
  <phoneticPr fontId="15" type="noConversion"/>
  <dataValidations count="3">
    <dataValidation type="list" allowBlank="1" showInputMessage="1" showErrorMessage="1" sqref="B2:B3">
      <formula1>AY</formula1>
    </dataValidation>
    <dataValidation type="list" allowBlank="1" showInputMessage="1" showErrorMessage="1" sqref="E1:E1048576">
      <formula1>Proje</formula1>
    </dataValidation>
    <dataValidation type="list" allowBlank="1" showInputMessage="1" showErrorMessage="1" sqref="D2:D65530">
      <formula1>Ar_O</formula1>
    </dataValidation>
  </dataValidations>
  <pageMargins left="0.75" right="0.75" top="1" bottom="1" header="0.5" footer="0.5"/>
  <pageSetup paperSize="9" orientation="portrait" verticalDpi="0" r:id="rId1"/>
  <headerFooter alignWithMargins="0"/>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'Sabit Bilgiler'!$H$12:$H$13</xm:f>
          </x14:formula1>
          <xm:sqref>F1:F1048576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7">
    <tabColor theme="9" tint="0.59999389629810485"/>
  </sheetPr>
  <dimension ref="A1:H3"/>
  <sheetViews>
    <sheetView workbookViewId="0">
      <pane xSplit="7" ySplit="1" topLeftCell="H2" activePane="bottomRight" state="frozen"/>
      <selection pane="topRight" activeCell="H1" sqref="H1"/>
      <selection pane="bottomLeft" activeCell="A2" sqref="A2"/>
      <selection pane="bottomRight" activeCell="D5" sqref="D5"/>
    </sheetView>
  </sheetViews>
  <sheetFormatPr defaultRowHeight="53.1" customHeight="1" x14ac:dyDescent="0.25"/>
  <cols>
    <col min="1" max="1" width="64.28515625" customWidth="1"/>
    <col min="2" max="3" width="12.85546875" customWidth="1"/>
    <col min="4" max="4" width="64.28515625" customWidth="1"/>
    <col min="5" max="5" width="12.85546875" customWidth="1"/>
    <col min="6" max="6" width="12.85546875" style="30" customWidth="1"/>
    <col min="7" max="7" width="12.85546875" style="17" hidden="1" customWidth="1"/>
    <col min="8" max="8" width="9.140625" style="17" hidden="1" customWidth="1"/>
  </cols>
  <sheetData>
    <row r="1" spans="1:8" ht="34.5" customHeight="1" x14ac:dyDescent="0.25">
      <c r="A1" s="53" t="s">
        <v>225</v>
      </c>
      <c r="B1" s="56" t="s">
        <v>8</v>
      </c>
      <c r="C1" s="56" t="s">
        <v>9</v>
      </c>
      <c r="D1" s="53" t="s">
        <v>37</v>
      </c>
      <c r="E1" s="53" t="s">
        <v>33</v>
      </c>
      <c r="F1" s="56" t="s">
        <v>2</v>
      </c>
      <c r="G1" s="24" t="s">
        <v>49</v>
      </c>
      <c r="H1" s="18" t="s">
        <v>51</v>
      </c>
    </row>
    <row r="2" spans="1:8" ht="53.1" customHeight="1" x14ac:dyDescent="0.25">
      <c r="A2" s="50" t="s">
        <v>302</v>
      </c>
      <c r="B2" s="54" t="s">
        <v>12</v>
      </c>
      <c r="C2" s="54">
        <v>2020</v>
      </c>
      <c r="D2" s="50" t="s">
        <v>91</v>
      </c>
      <c r="E2" s="62" t="s">
        <v>29</v>
      </c>
      <c r="F2" s="58">
        <f>IF(D2="","",IF(E2="Yürütücü",VLOOKUP(D2,'BAŞVURU BİLGİ FORMU'!$A$64:$E$68,3,FALSE),VLOOKUP(D2,'BAŞVURU BİLGİ FORMU'!$A$64:$E$68,3)/2))</f>
        <v>5</v>
      </c>
      <c r="G2" s="9">
        <f t="shared" ref="G2" si="0">IF(AND(B2&lt;&gt;"",C2&lt;&gt;""),DATE(C2,MATCH(B2,AY,0),15),"")</f>
        <v>43876</v>
      </c>
      <c r="H2" s="17">
        <f>IF(G2&gt;='BAŞVURU BİLGİ FORMU'!$F$9,F2,0)</f>
        <v>5</v>
      </c>
    </row>
    <row r="3" spans="1:8" ht="53.1" customHeight="1" x14ac:dyDescent="0.25">
      <c r="A3" s="50" t="s">
        <v>302</v>
      </c>
      <c r="B3" s="54" t="s">
        <v>11</v>
      </c>
      <c r="C3" s="54">
        <v>2021</v>
      </c>
      <c r="D3" s="50" t="s">
        <v>90</v>
      </c>
      <c r="E3" s="62" t="s">
        <v>32</v>
      </c>
      <c r="F3" s="58">
        <f>IF(D3="","",IF(E3="Yürütücü",VLOOKUP(D3,'BAŞVURU BİLGİ FORMU'!$A$64:$E$68,3,FALSE),VLOOKUP(D3,'BAŞVURU BİLGİ FORMU'!$A$64:$E$68,3)/2))</f>
        <v>4</v>
      </c>
      <c r="G3" s="92">
        <f>IF(AND(B3&lt;&gt;"",C3&lt;&gt;""),DATE(C3,MATCH(B3,AY,0),15),"")</f>
        <v>44211</v>
      </c>
      <c r="H3" s="17">
        <f>IF(G3&gt;='BAŞVURU BİLGİ FORMU'!$F$9,F3,0)</f>
        <v>4</v>
      </c>
    </row>
  </sheetData>
  <phoneticPr fontId="15" type="noConversion"/>
  <dataValidations count="3">
    <dataValidation type="list" allowBlank="1" showInputMessage="1" showErrorMessage="1" sqref="B2:B3">
      <formula1>AY</formula1>
    </dataValidation>
    <dataValidation type="list" allowBlank="1" showInputMessage="1" showErrorMessage="1" sqref="D2:D65531">
      <formula1>Eg_Uy</formula1>
    </dataValidation>
    <dataValidation type="list" allowBlank="1" showInputMessage="1" showErrorMessage="1" sqref="E1:E1048576">
      <formula1>Proje</formula1>
    </dataValidation>
  </dataValidations>
  <pageMargins left="0.75" right="0.75" top="1" bottom="1" header="0.5" footer="0.5"/>
  <pageSetup paperSize="9" orientation="portrait" verticalDpi="0" r:id="rId1"/>
  <headerFooter alignWithMargins="0"/>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8">
    <tabColor indexed="10"/>
  </sheetPr>
  <dimension ref="A1:G2"/>
  <sheetViews>
    <sheetView workbookViewId="0">
      <pane xSplit="6" ySplit="1" topLeftCell="G2" activePane="bottomRight" state="frozen"/>
      <selection pane="topRight" activeCell="I1" sqref="I1"/>
      <selection pane="bottomLeft" activeCell="A2" sqref="A2"/>
      <selection pane="bottomRight" activeCell="D3" sqref="D3"/>
    </sheetView>
  </sheetViews>
  <sheetFormatPr defaultRowHeight="53.1" customHeight="1" x14ac:dyDescent="0.25"/>
  <cols>
    <col min="1" max="1" width="60.7109375" customWidth="1"/>
    <col min="2" max="3" width="11.42578125" customWidth="1"/>
    <col min="4" max="4" width="67.140625" customWidth="1"/>
    <col min="5" max="5" width="15.7109375" style="30" customWidth="1"/>
    <col min="6" max="6" width="9.140625" style="17" hidden="1" customWidth="1"/>
    <col min="7" max="7" width="9.42578125" style="17" hidden="1" customWidth="1"/>
  </cols>
  <sheetData>
    <row r="1" spans="1:7" ht="53.1" customHeight="1" x14ac:dyDescent="0.25">
      <c r="A1" s="53" t="s">
        <v>226</v>
      </c>
      <c r="B1" s="56" t="s">
        <v>8</v>
      </c>
      <c r="C1" s="56" t="s">
        <v>9</v>
      </c>
      <c r="D1" s="53" t="s">
        <v>223</v>
      </c>
      <c r="E1" s="56" t="s">
        <v>2</v>
      </c>
      <c r="F1" s="24" t="s">
        <v>48</v>
      </c>
      <c r="G1" s="18" t="s">
        <v>50</v>
      </c>
    </row>
    <row r="2" spans="1:7" ht="53.1" customHeight="1" x14ac:dyDescent="0.25">
      <c r="A2" s="50" t="s">
        <v>303</v>
      </c>
      <c r="B2" s="54" t="s">
        <v>13</v>
      </c>
      <c r="C2" s="54">
        <v>2020</v>
      </c>
      <c r="D2" s="50" t="s">
        <v>94</v>
      </c>
      <c r="E2" s="58">
        <f>VLOOKUP(D2,'BAŞVURU BİLGİ FORMU'!$A$69:$E$72,3,FALSE)</f>
        <v>25</v>
      </c>
      <c r="F2" s="9">
        <f>IF(AND(B2&lt;&gt;"",C2&lt;&gt;""),DATE(C2,MATCH(B2,AY,0),15),"")</f>
        <v>43905</v>
      </c>
      <c r="G2" s="17">
        <f>IF(F2&gt;='BAŞVURU BİLGİ FORMU'!$F$9,E2,0)</f>
        <v>25</v>
      </c>
    </row>
  </sheetData>
  <phoneticPr fontId="15" type="noConversion"/>
  <dataValidations count="2">
    <dataValidation type="list" allowBlank="1" showInputMessage="1" showErrorMessage="1" sqref="B2">
      <formula1>AY</formula1>
    </dataValidation>
    <dataValidation type="list" allowBlank="1" showInputMessage="1" showErrorMessage="1" sqref="D2:D65532">
      <formula1>Patent</formula1>
    </dataValidation>
  </dataValidations>
  <pageMargins left="0.75" right="0.75" top="1" bottom="1" header="0.5" footer="0.5"/>
  <pageSetup paperSize="9" orientation="portrait" verticalDpi="0" r:id="rId1"/>
  <headerFooter alignWithMargins="0"/>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ayfa9">
    <tabColor theme="8" tint="0.59999389629810485"/>
  </sheetPr>
  <dimension ref="A1:I3"/>
  <sheetViews>
    <sheetView workbookViewId="0">
      <pane xSplit="8" ySplit="1" topLeftCell="I2" activePane="bottomRight" state="frozen"/>
      <selection pane="topRight" activeCell="H1" sqref="H1"/>
      <selection pane="bottomLeft" activeCell="A2" sqref="A2"/>
      <selection pane="bottomRight" activeCell="E4" sqref="E4"/>
    </sheetView>
  </sheetViews>
  <sheetFormatPr defaultRowHeight="53.1" customHeight="1" x14ac:dyDescent="0.25"/>
  <cols>
    <col min="1" max="1" width="60.7109375" customWidth="1"/>
    <col min="2" max="3" width="11.42578125" customWidth="1"/>
    <col min="4" max="4" width="67.140625" customWidth="1"/>
    <col min="5" max="5" width="15.7109375" customWidth="1"/>
    <col min="6" max="6" width="15.7109375" hidden="1" customWidth="1"/>
    <col min="7" max="7" width="15.7109375" style="30" customWidth="1"/>
    <col min="8" max="9" width="9.140625" style="17" hidden="1" customWidth="1"/>
  </cols>
  <sheetData>
    <row r="1" spans="1:9" ht="53.1" customHeight="1" x14ac:dyDescent="0.25">
      <c r="A1" s="53" t="s">
        <v>207</v>
      </c>
      <c r="B1" s="56" t="s">
        <v>8</v>
      </c>
      <c r="C1" s="56" t="s">
        <v>9</v>
      </c>
      <c r="D1" s="53" t="s">
        <v>52</v>
      </c>
      <c r="E1" s="53" t="s">
        <v>39</v>
      </c>
      <c r="F1" s="56" t="s">
        <v>61</v>
      </c>
      <c r="G1" s="56" t="s">
        <v>2</v>
      </c>
      <c r="H1" s="24" t="s">
        <v>48</v>
      </c>
      <c r="I1" s="18" t="s">
        <v>51</v>
      </c>
    </row>
    <row r="2" spans="1:9" ht="53.1" customHeight="1" x14ac:dyDescent="0.25">
      <c r="A2" s="50" t="s">
        <v>303</v>
      </c>
      <c r="B2" s="54" t="s">
        <v>14</v>
      </c>
      <c r="C2" s="54">
        <v>2021</v>
      </c>
      <c r="D2" s="50" t="s">
        <v>99</v>
      </c>
      <c r="E2" s="52">
        <v>1</v>
      </c>
      <c r="F2" s="54"/>
      <c r="G2" s="58">
        <f>IF(D2="","",E2*VLOOKUP(D2,'BAŞVURU BİLGİ FORMU'!$A$73:$E$80,3,FALSE))</f>
        <v>5</v>
      </c>
      <c r="H2" s="9">
        <f t="shared" ref="H2" si="0">IF(AND(B2&lt;&gt;"",C2&lt;&gt;""),DATE(C2,MATCH(B2,AY,0),15),"")</f>
        <v>44301</v>
      </c>
      <c r="I2" s="17">
        <f>IF(H2&gt;='BAŞVURU BİLGİ FORMU'!$F$9,G2,0)</f>
        <v>5</v>
      </c>
    </row>
    <row r="3" spans="1:9" ht="53.1" customHeight="1" x14ac:dyDescent="0.25">
      <c r="A3" s="50" t="s">
        <v>303</v>
      </c>
      <c r="B3" s="54" t="s">
        <v>12</v>
      </c>
      <c r="C3" s="54">
        <v>2022</v>
      </c>
      <c r="D3" s="50" t="s">
        <v>253</v>
      </c>
      <c r="E3" s="52">
        <v>1</v>
      </c>
      <c r="F3" s="54"/>
      <c r="G3" s="58">
        <f>IF(D3="","",E3*VLOOKUP(D3,'BAŞVURU BİLGİ FORMU'!$A$73:$E$80,3,FALSE))</f>
        <v>2</v>
      </c>
      <c r="H3" s="92">
        <f>IF(AND(B3&lt;&gt;"",C3&lt;&gt;""),DATE(C3,MATCH(B3,AY,0),15),"")</f>
        <v>44607</v>
      </c>
      <c r="I3" s="17">
        <f>IF(H3&gt;='BAŞVURU BİLGİ FORMU'!$F$9,G3,0)</f>
        <v>2</v>
      </c>
    </row>
  </sheetData>
  <phoneticPr fontId="15" type="noConversion"/>
  <dataValidations count="3">
    <dataValidation type="list" allowBlank="1" showInputMessage="1" showErrorMessage="1" sqref="B2:B3">
      <formula1>AY</formula1>
    </dataValidation>
    <dataValidation type="whole" allowBlank="1" showInputMessage="1" showErrorMessage="1" sqref="F2">
      <formula1>1</formula1>
      <formula2>999</formula2>
    </dataValidation>
    <dataValidation type="list" allowBlank="1" showInputMessage="1" showErrorMessage="1" sqref="F3:F65529 D2:D65529">
      <formula1>Atif</formula1>
    </dataValidation>
  </dataValidations>
  <pageMargins left="0.75" right="0.75" top="1" bottom="1" header="0.5" footer="0.5"/>
  <pageSetup paperSize="9" orientation="portrait" r:id="rId1"/>
  <headerFooter alignWithMargins="0"/>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ayfa10">
    <tabColor indexed="17"/>
  </sheetPr>
  <dimension ref="A1:I3"/>
  <sheetViews>
    <sheetView zoomScaleNormal="100" workbookViewId="0">
      <pane xSplit="8" ySplit="1" topLeftCell="I2" activePane="bottomRight" state="frozen"/>
      <selection pane="topRight" activeCell="H1" sqref="H1"/>
      <selection pane="bottomLeft" activeCell="A2" sqref="A2"/>
      <selection pane="bottomRight" activeCell="E4" sqref="E4"/>
    </sheetView>
  </sheetViews>
  <sheetFormatPr defaultRowHeight="53.1" customHeight="1" x14ac:dyDescent="0.25"/>
  <cols>
    <col min="1" max="1" width="60.7109375" customWidth="1"/>
    <col min="2" max="3" width="11.42578125" customWidth="1"/>
    <col min="4" max="4" width="67.140625" customWidth="1"/>
    <col min="5" max="5" width="17" customWidth="1"/>
    <col min="6" max="6" width="15.7109375" hidden="1" customWidth="1"/>
    <col min="7" max="7" width="15.7109375" style="30" customWidth="1"/>
    <col min="8" max="9" width="9.140625" style="17" hidden="1" customWidth="1"/>
  </cols>
  <sheetData>
    <row r="1" spans="1:9" ht="53.1" customHeight="1" x14ac:dyDescent="0.25">
      <c r="A1" s="53" t="s">
        <v>36</v>
      </c>
      <c r="B1" s="56" t="s">
        <v>8</v>
      </c>
      <c r="C1" s="56" t="s">
        <v>9</v>
      </c>
      <c r="D1" s="53" t="s">
        <v>52</v>
      </c>
      <c r="E1" s="53" t="s">
        <v>230</v>
      </c>
      <c r="F1" s="56" t="s">
        <v>61</v>
      </c>
      <c r="G1" s="56" t="s">
        <v>2</v>
      </c>
      <c r="H1" s="24" t="s">
        <v>48</v>
      </c>
      <c r="I1" s="18" t="s">
        <v>51</v>
      </c>
    </row>
    <row r="2" spans="1:9" ht="53.1" customHeight="1" x14ac:dyDescent="0.25">
      <c r="A2" s="50" t="s">
        <v>302</v>
      </c>
      <c r="B2" s="54" t="s">
        <v>11</v>
      </c>
      <c r="C2" s="54">
        <v>2021</v>
      </c>
      <c r="D2" s="50" t="s">
        <v>104</v>
      </c>
      <c r="E2" s="64">
        <v>3</v>
      </c>
      <c r="F2" s="54"/>
      <c r="G2" s="58">
        <f>IF(D2="","",IF(OR(E2="",E2=0),1,IF(E2=1,1,IF(E2=2,0.8,IF(E2=3,2/3,0))))*VLOOKUP(D2,'BAŞVURU BİLGİ FORMU'!$A$81:$E$92,3,FALSE))</f>
        <v>3.333333333333333</v>
      </c>
      <c r="H2" s="9">
        <f t="shared" ref="H2" si="0">IF(AND(B2&lt;&gt;"",C2&lt;&gt;""),DATE(C2,MATCH(B2,AY,0),15),"")</f>
        <v>44211</v>
      </c>
      <c r="I2" s="17">
        <f>IF(H2&gt;='BAŞVURU BİLGİ FORMU'!$F$9,G2,0)</f>
        <v>3.333333333333333</v>
      </c>
    </row>
    <row r="3" spans="1:9" ht="53.1" customHeight="1" x14ac:dyDescent="0.25">
      <c r="A3" s="50" t="s">
        <v>302</v>
      </c>
      <c r="B3" s="54" t="s">
        <v>12</v>
      </c>
      <c r="C3" s="54">
        <v>2022</v>
      </c>
      <c r="D3" s="50" t="s">
        <v>108</v>
      </c>
      <c r="E3" s="64"/>
      <c r="F3" s="54"/>
      <c r="G3" s="58">
        <f>IF(D3="","",IF(OR(E3="",E3=0),1,IF(E3=1,1,IF(E3=2,0.8,IF(E3=3,2/3,0))))*VLOOKUP(D3,'BAŞVURU BİLGİ FORMU'!$A$81:$E$92,3,FALSE))</f>
        <v>10</v>
      </c>
      <c r="H3" s="121">
        <f>IF(AND(B3&lt;&gt;"",C3&lt;&gt;""),DATE(C3,MATCH(B3,AY,0),15),"")</f>
        <v>44607</v>
      </c>
      <c r="I3" s="17">
        <f>IF(H3&gt;='BAŞVURU BİLGİ FORMU'!$F$9,G3,0)</f>
        <v>10</v>
      </c>
    </row>
  </sheetData>
  <phoneticPr fontId="15" type="noConversion"/>
  <dataValidations count="3">
    <dataValidation type="list" allowBlank="1" showInputMessage="1" showErrorMessage="1" sqref="B2:B3">
      <formula1>AY</formula1>
    </dataValidation>
    <dataValidation type="decimal" allowBlank="1" showInputMessage="1" showErrorMessage="1" sqref="F2">
      <formula1>0</formula1>
      <formula2>1</formula2>
    </dataValidation>
    <dataValidation type="list" allowBlank="1" showInputMessage="1" showErrorMessage="1" sqref="F3:F65526 D2:D65526">
      <formula1>Y_O</formula1>
    </dataValidation>
  </dataValidations>
  <pageMargins left="0.75" right="0.75" top="1" bottom="1" header="0.5" footer="0.5"/>
  <pageSetup paperSize="9" orientation="portrait" verticalDpi="0" r:id="rId1"/>
  <headerFooter alignWithMargins="0"/>
  <legacy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18</vt:i4>
      </vt:variant>
      <vt:variant>
        <vt:lpstr>Adlandırılmış Aralıklar</vt:lpstr>
      </vt:variant>
      <vt:variant>
        <vt:i4>29</vt:i4>
      </vt:variant>
    </vt:vector>
  </HeadingPairs>
  <TitlesOfParts>
    <vt:vector size="47" baseType="lpstr">
      <vt:lpstr>BAŞVURU BİLGİ FORMU</vt:lpstr>
      <vt:lpstr>1_Makale</vt:lpstr>
      <vt:lpstr>2_Bildiri</vt:lpstr>
      <vt:lpstr>3_Kitap</vt:lpstr>
      <vt:lpstr>4_AR_PRO</vt:lpstr>
      <vt:lpstr>5_EGT_UYG_PRO</vt:lpstr>
      <vt:lpstr>6_PATENT</vt:lpstr>
      <vt:lpstr>7_ATIF</vt:lpstr>
      <vt:lpstr>8_YAR_ve_OD</vt:lpstr>
      <vt:lpstr>9_EDT_HAK</vt:lpstr>
      <vt:lpstr>10_Uye_Etk</vt:lpstr>
      <vt:lpstr>11_EGt_Etk</vt:lpstr>
      <vt:lpstr>12_İdari</vt:lpstr>
      <vt:lpstr>13_Juri</vt:lpstr>
      <vt:lpstr>14_Gor_etk</vt:lpstr>
      <vt:lpstr>15_SK_Etk</vt:lpstr>
      <vt:lpstr>16_Spr_Etk</vt:lpstr>
      <vt:lpstr>Sabit Bilgiler</vt:lpstr>
      <vt:lpstr>_15.3_Eğitim_öğretim_danışmanlığı__yıl_için</vt:lpstr>
      <vt:lpstr>Ar_O</vt:lpstr>
      <vt:lpstr>AR_Pro</vt:lpstr>
      <vt:lpstr>Atama</vt:lpstr>
      <vt:lpstr>Atif</vt:lpstr>
      <vt:lpstr>AY</vt:lpstr>
      <vt:lpstr>Bildiri</vt:lpstr>
      <vt:lpstr>BilimDali</vt:lpstr>
      <vt:lpstr>Ed_Hak</vt:lpstr>
      <vt:lpstr>Eg_Et</vt:lpstr>
      <vt:lpstr>Eg_Uy</vt:lpstr>
      <vt:lpstr>Gor_Et</vt:lpstr>
      <vt:lpstr>Id_Go</vt:lpstr>
      <vt:lpstr>Juri</vt:lpstr>
      <vt:lpstr>ktp</vt:lpstr>
      <vt:lpstr>Makale</vt:lpstr>
      <vt:lpstr>Patent</vt:lpstr>
      <vt:lpstr>Proje</vt:lpstr>
      <vt:lpstr>Sira</vt:lpstr>
      <vt:lpstr>SKT</vt:lpstr>
      <vt:lpstr>Spor</vt:lpstr>
      <vt:lpstr>UNVAN</vt:lpstr>
      <vt:lpstr>Uy_Bil_Et</vt:lpstr>
      <vt:lpstr>Y_O</vt:lpstr>
      <vt:lpstr>Yarisma</vt:lpstr>
      <vt:lpstr>Yazar_Sayi</vt:lpstr>
      <vt:lpstr>'BAŞVURU BİLGİ FORMU'!Yazdırma_Alanı</vt:lpstr>
      <vt:lpstr>'BAŞVURU BİLGİ FORMU'!Yazdırma_Başlıkları</vt:lpstr>
      <vt:lpstr>YIL</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Ahmet Turgut Öğretmen</dc:creator>
  <cp:lastModifiedBy>suleymanduman</cp:lastModifiedBy>
  <cp:lastPrinted>2014-08-08T09:59:30Z</cp:lastPrinted>
  <dcterms:created xsi:type="dcterms:W3CDTF">2013-05-11T12:11:25Z</dcterms:created>
  <dcterms:modified xsi:type="dcterms:W3CDTF">2024-04-15T11:54:00Z</dcterms:modified>
</cp:coreProperties>
</file>